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050" windowHeight="12045"/>
  </bookViews>
  <sheets>
    <sheet name="msTable 3" sheetId="6" r:id="rId1"/>
    <sheet name="SM table dataTW" sheetId="5" r:id="rId2"/>
    <sheet name="SM table data DF" sheetId="7" r:id="rId3"/>
  </sheets>
  <definedNames>
    <definedName name="_xlnm.Print_Area" localSheetId="0">'msTable 3'!$A$1:$I$30</definedName>
  </definedNames>
  <calcPr calcId="145621"/>
</workbook>
</file>

<file path=xl/calcChain.xml><?xml version="1.0" encoding="utf-8"?>
<calcChain xmlns="http://schemas.openxmlformats.org/spreadsheetml/2006/main">
  <c r="H15" i="6" l="1"/>
  <c r="G10" i="7" l="1"/>
  <c r="F10" i="7"/>
  <c r="G12" i="6"/>
  <c r="I11" i="5"/>
  <c r="J11" i="5"/>
  <c r="K11" i="5"/>
  <c r="G11" i="5"/>
  <c r="G10" i="5"/>
  <c r="I10" i="5"/>
  <c r="J10" i="5"/>
  <c r="K10" i="5"/>
  <c r="H10" i="6"/>
  <c r="Q7" i="7"/>
  <c r="Q8" i="7"/>
  <c r="O7" i="7"/>
  <c r="O8" i="7"/>
  <c r="P7" i="7"/>
  <c r="P8" i="7"/>
  <c r="R8" i="7"/>
  <c r="G9" i="6"/>
  <c r="G6" i="7"/>
  <c r="F6" i="7"/>
  <c r="M7" i="7"/>
  <c r="M8" i="7"/>
  <c r="M6" i="7"/>
  <c r="M28" i="7"/>
  <c r="O28" i="7"/>
  <c r="P28" i="7"/>
  <c r="Q28" i="7"/>
  <c r="M30" i="7"/>
  <c r="G30" i="7"/>
  <c r="F30" i="7"/>
  <c r="O30" i="7"/>
  <c r="P30" i="7"/>
  <c r="Q30" i="7"/>
  <c r="M27" i="7"/>
  <c r="O27" i="7"/>
  <c r="P27" i="7"/>
  <c r="Q27" i="7"/>
  <c r="M26" i="7"/>
  <c r="M25" i="7"/>
  <c r="O25" i="7"/>
  <c r="P25" i="7"/>
  <c r="Q25" i="7"/>
  <c r="G14" i="7"/>
  <c r="F14" i="7"/>
  <c r="G13" i="6"/>
  <c r="H13" i="6"/>
  <c r="H11" i="6"/>
  <c r="G11" i="6"/>
  <c r="R17" i="7"/>
  <c r="L8" i="5"/>
  <c r="R18" i="7"/>
  <c r="Q17" i="7"/>
  <c r="K8" i="5"/>
  <c r="I8" i="5"/>
  <c r="G8" i="5"/>
  <c r="M18" i="7"/>
  <c r="O18" i="7"/>
  <c r="P18" i="7"/>
  <c r="Q18" i="7"/>
  <c r="M17" i="7"/>
  <c r="O17" i="7"/>
  <c r="P17" i="7"/>
  <c r="M15" i="7"/>
  <c r="M16" i="7"/>
  <c r="O16" i="7"/>
  <c r="P16" i="7"/>
  <c r="Q16" i="7"/>
  <c r="Q6" i="7"/>
  <c r="Q14" i="7"/>
  <c r="Q15" i="7"/>
  <c r="Q20" i="7"/>
  <c r="Q21" i="7"/>
  <c r="Q22" i="7"/>
  <c r="Q24" i="7"/>
  <c r="Q26" i="7"/>
  <c r="Q31" i="7"/>
  <c r="Q32" i="7"/>
  <c r="P32" i="7"/>
  <c r="O32" i="7"/>
  <c r="P6" i="7"/>
  <c r="P14" i="7"/>
  <c r="P15" i="7"/>
  <c r="P20" i="7"/>
  <c r="P21" i="7"/>
  <c r="P22" i="7"/>
  <c r="P24" i="7"/>
  <c r="P26" i="7"/>
  <c r="P31" i="7"/>
  <c r="O15" i="7"/>
  <c r="O20" i="7"/>
  <c r="O21" i="7"/>
  <c r="O22" i="7"/>
  <c r="O24" i="7"/>
  <c r="O26" i="7"/>
  <c r="O31" i="7"/>
  <c r="M22" i="7"/>
  <c r="M21" i="7"/>
  <c r="H9" i="6"/>
  <c r="H12" i="6"/>
  <c r="G14" i="5"/>
  <c r="K14" i="5"/>
  <c r="J14" i="5"/>
  <c r="I14" i="5"/>
  <c r="H14" i="6"/>
  <c r="G14" i="6"/>
  <c r="M32" i="7"/>
  <c r="M31" i="7"/>
  <c r="I9" i="5"/>
  <c r="J9" i="5"/>
  <c r="K9" i="5"/>
  <c r="G9" i="5"/>
  <c r="I47" i="5"/>
  <c r="G47" i="5"/>
  <c r="G27" i="5"/>
  <c r="I27" i="5"/>
  <c r="J27" i="5"/>
  <c r="K27" i="5"/>
  <c r="G23" i="5"/>
  <c r="G30" i="5"/>
  <c r="I30" i="5"/>
  <c r="J30" i="5"/>
  <c r="K30" i="5"/>
  <c r="G29" i="5"/>
  <c r="I29" i="5"/>
  <c r="J29" i="5"/>
  <c r="K29" i="5"/>
  <c r="G31" i="5"/>
  <c r="I31" i="5"/>
  <c r="J31" i="5"/>
  <c r="K31" i="5"/>
  <c r="G33" i="5"/>
  <c r="I33" i="5"/>
  <c r="J33" i="5"/>
  <c r="K33" i="5"/>
  <c r="G22" i="5"/>
  <c r="G21" i="5"/>
  <c r="I21" i="5"/>
  <c r="J21" i="5"/>
  <c r="K21" i="5"/>
  <c r="I20" i="5"/>
  <c r="J20" i="5"/>
  <c r="K20" i="5"/>
  <c r="G20" i="5"/>
  <c r="G25" i="5"/>
  <c r="I25" i="5"/>
  <c r="J25" i="5"/>
  <c r="K25" i="5"/>
  <c r="G24" i="5"/>
  <c r="I24" i="5"/>
  <c r="J24" i="5"/>
  <c r="K24" i="5"/>
  <c r="I23" i="5"/>
  <c r="J23" i="5"/>
  <c r="K23" i="5"/>
  <c r="H17" i="6"/>
  <c r="G17" i="6"/>
  <c r="J22" i="5"/>
  <c r="K22" i="5"/>
  <c r="J26" i="5"/>
  <c r="K26" i="5"/>
  <c r="J28" i="5"/>
  <c r="K28" i="5"/>
  <c r="J32" i="5"/>
  <c r="K32" i="5"/>
  <c r="J12" i="5"/>
  <c r="K12" i="5"/>
  <c r="J13" i="5"/>
  <c r="K13" i="5"/>
  <c r="J6" i="5"/>
  <c r="K6" i="5"/>
  <c r="J7" i="5"/>
  <c r="K7" i="5"/>
  <c r="J8" i="5"/>
  <c r="K5" i="5"/>
  <c r="J5" i="5"/>
  <c r="I22" i="5"/>
  <c r="I26" i="5"/>
  <c r="I28" i="5"/>
  <c r="I32" i="5"/>
  <c r="I6" i="5"/>
  <c r="I7" i="5"/>
  <c r="I12" i="5"/>
  <c r="I13" i="5"/>
  <c r="I5" i="5"/>
  <c r="M24" i="7"/>
  <c r="G24" i="7"/>
  <c r="F24" i="7"/>
  <c r="M20" i="7"/>
  <c r="G20" i="7"/>
  <c r="F20" i="7"/>
  <c r="O14" i="7"/>
  <c r="M14" i="7"/>
  <c r="O6" i="7"/>
  <c r="G18" i="6"/>
  <c r="G19" i="6"/>
  <c r="G20" i="6"/>
  <c r="G22" i="6"/>
  <c r="H18" i="6"/>
  <c r="H19" i="6"/>
  <c r="H20" i="6"/>
  <c r="H21" i="6"/>
  <c r="H22" i="6"/>
  <c r="G32" i="5"/>
  <c r="G6" i="5"/>
  <c r="G7" i="5"/>
  <c r="G12" i="5"/>
  <c r="G13" i="5"/>
  <c r="G26" i="5"/>
  <c r="G5" i="5"/>
</calcChain>
</file>

<file path=xl/comments1.xml><?xml version="1.0" encoding="utf-8"?>
<comments xmlns="http://schemas.openxmlformats.org/spreadsheetml/2006/main">
  <authors>
    <author>Thomas J. Walker</author>
  </authors>
  <commentList>
    <comment ref="N18" authorId="0">
      <text>
        <r>
          <rPr>
            <b/>
            <sz val="9"/>
            <color indexed="81"/>
            <rFont val="Tahoma"/>
            <family val="2"/>
          </rPr>
          <t>Thomas J. Walker:</t>
        </r>
        <r>
          <rPr>
            <sz val="9"/>
            <color indexed="81"/>
            <rFont val="Tahoma"/>
            <family val="2"/>
          </rPr>
          <t xml:space="preserve">
This line picked because
it matched other Anax
lines best.  Will the holotype be from PA?</t>
        </r>
      </text>
    </comment>
    <comment ref="I22" authorId="0">
      <text>
        <r>
          <rPr>
            <b/>
            <sz val="8"/>
            <color indexed="81"/>
            <rFont val="Tahoma"/>
            <family val="2"/>
          </rPr>
          <t>Thomas J. Walker:</t>
        </r>
        <r>
          <rPr>
            <sz val="8"/>
            <color indexed="81"/>
            <rFont val="Tahoma"/>
            <family val="2"/>
          </rPr>
          <t xml:space="preserve">
DF mid-Atlantic recs less recs with possible
sun effects</t>
        </r>
      </text>
    </comment>
    <comment ref="I27" authorId="0">
      <text>
        <r>
          <rPr>
            <b/>
            <sz val="9"/>
            <color indexed="81"/>
            <rFont val="Tahoma"/>
            <family val="2"/>
          </rPr>
          <t>Thomas J. Walker:</t>
        </r>
        <r>
          <rPr>
            <sz val="9"/>
            <color indexed="81"/>
            <rFont val="Tahoma"/>
            <family val="2"/>
          </rPr>
          <t xml:space="preserve">
DF recs for Kent  Co., Maryland, less recs with possible sun effects  </t>
        </r>
      </text>
    </comment>
    <comment ref="I32" authorId="0">
      <text>
        <r>
          <rPr>
            <b/>
            <sz val="8"/>
            <color indexed="81"/>
            <rFont val="Tahoma"/>
            <family val="2"/>
          </rPr>
          <t>Thomas J. Walker:</t>
        </r>
        <r>
          <rPr>
            <sz val="8"/>
            <color indexed="81"/>
            <rFont val="Tahoma"/>
            <family val="2"/>
          </rPr>
          <t xml:space="preserve">
DF mid-Atlantic recs less
recs with possible
sun effects</t>
        </r>
      </text>
    </comment>
  </commentList>
</comments>
</file>

<file path=xl/sharedStrings.xml><?xml version="1.0" encoding="utf-8"?>
<sst xmlns="http://schemas.openxmlformats.org/spreadsheetml/2006/main" count="218" uniqueCount="111">
  <si>
    <t>p/s@25C</t>
  </si>
  <si>
    <t>Notes</t>
  </si>
  <si>
    <t>kHz@25C</t>
  </si>
  <si>
    <t xml:space="preserve">   Continuous trills or tinkles</t>
  </si>
  <si>
    <t>TW</t>
  </si>
  <si>
    <t>Song</t>
  </si>
  <si>
    <t>Species</t>
  </si>
  <si>
    <t>exigua</t>
  </si>
  <si>
    <t>scia</t>
  </si>
  <si>
    <t>literena</t>
  </si>
  <si>
    <t>imitator</t>
  </si>
  <si>
    <t>rosamacula n.sp.</t>
  </si>
  <si>
    <t>fultoni n.sp.</t>
  </si>
  <si>
    <t>delicatula</t>
  </si>
  <si>
    <t>a</t>
  </si>
  <si>
    <t>b</t>
  </si>
  <si>
    <t>-a/b</t>
  </si>
  <si>
    <r>
      <t>r</t>
    </r>
    <r>
      <rPr>
        <vertAlign val="superscript"/>
        <sz val="11"/>
        <color indexed="8"/>
        <rFont val="Calibri"/>
        <family val="2"/>
      </rPr>
      <t>2</t>
    </r>
  </si>
  <si>
    <t>-a/b*</t>
  </si>
  <si>
    <r>
      <t>r</t>
    </r>
    <r>
      <rPr>
        <b/>
        <vertAlign val="superscript"/>
        <sz val="11"/>
        <color indexed="8"/>
        <rFont val="Calibri"/>
        <family val="2"/>
      </rPr>
      <t>2</t>
    </r>
  </si>
  <si>
    <t>mean=</t>
  </si>
  <si>
    <t>n</t>
    <phoneticPr fontId="0" type="noConversion"/>
  </si>
  <si>
    <t>n</t>
  </si>
  <si>
    <t>rosamacula</t>
  </si>
  <si>
    <t>fultoni</t>
  </si>
  <si>
    <t>vernalis</t>
  </si>
  <si>
    <t>thomasi</t>
  </si>
  <si>
    <t>tinnulacita</t>
  </si>
  <si>
    <t>tinnula</t>
  </si>
  <si>
    <t>tinnulenta</t>
  </si>
  <si>
    <t>p/s at 15</t>
  </si>
  <si>
    <t>p/s at 30</t>
  </si>
  <si>
    <t xml:space="preserve">   Intermittent trills or chirps (see msFig2b and msTbl4))</t>
  </si>
  <si>
    <t>*</t>
  </si>
  <si>
    <t>40 Florida lab recordings</t>
  </si>
  <si>
    <t>5 North Carolina lab recordings</t>
  </si>
  <si>
    <t>8 Georgia and North Carolina lab recordings</t>
  </si>
  <si>
    <t>52 lab recordings of 11 Alachua Co., FL, individuals</t>
  </si>
  <si>
    <t>recordings of 14 indiv from 9 other FL counties; 9 in lab, 5 in field</t>
  </si>
  <si>
    <t>recordings of 10 indiv from GA, MS, LA, TX; 2 caged; 8 in field</t>
  </si>
  <si>
    <t>16 FL lab recordings; 3 counties; 12 individuals</t>
  </si>
  <si>
    <t>6 lab recordings of 2 Gainesville males; each at three temps.</t>
  </si>
  <si>
    <t>27 FL recordings; 4 counties; 23 individuals; 16 lab, 11 field</t>
  </si>
  <si>
    <t>22 lab recordings of 5 Alachua Co., FL, individuals</t>
  </si>
  <si>
    <t>37 recordings of 19 Alachua Co., FL, individuals</t>
  </si>
  <si>
    <t>30 caged recordings; 3 Florida counties</t>
  </si>
  <si>
    <t>30 caged and 18 field recordings; 4 Florida counties</t>
  </si>
  <si>
    <t>mean</t>
  </si>
  <si>
    <t>if n=48 FL recordings with -a/b=5.0 were used, mean=</t>
  </si>
  <si>
    <t>**9.7</t>
  </si>
  <si>
    <t xml:space="preserve">             **data insufficient to use in estimating mean -a/b for N. Amer. Anaxipha</t>
  </si>
  <si>
    <t>all 614 data (631 data incorporated)</t>
  </si>
  <si>
    <t>all TW data (same as SINA data)</t>
  </si>
  <si>
    <t>TW data from AR, FL, LA, MS, TX</t>
  </si>
  <si>
    <t>all DF data</t>
  </si>
  <si>
    <t>Pulse rates in the calling songs of North American Anaxipha</t>
  </si>
  <si>
    <t>DF minus sun effect recs</t>
  </si>
  <si>
    <t>all TW data</t>
  </si>
  <si>
    <t>TW Hocking Co. , Ohio data</t>
  </si>
  <si>
    <t>p/s at ?</t>
  </si>
  <si>
    <t xml:space="preserve">DF recordings from 3 mid-Atlantic states </t>
  </si>
  <si>
    <t>DF recordings from 3 mid-Atlantic states</t>
  </si>
  <si>
    <t>DF recordings from Pennsylvania</t>
  </si>
  <si>
    <t>DF recordings from Kent Co., MD</t>
  </si>
  <si>
    <t xml:space="preserve">tinnula </t>
  </si>
  <si>
    <t>DF trendline used in msTable 3</t>
  </si>
  <si>
    <t>TW trendline  used in msTable 3</t>
  </si>
  <si>
    <t>DF: Maryland</t>
  </si>
  <si>
    <t>DF: North Carolina</t>
  </si>
  <si>
    <t>DF: mid-Atlantic states</t>
  </si>
  <si>
    <t xml:space="preserve">DF: mid-Atlantic recs </t>
  </si>
  <si>
    <t>DF: Georgia</t>
  </si>
  <si>
    <t>DF: Pennsylvania</t>
  </si>
  <si>
    <t>TW data</t>
  </si>
  <si>
    <t>TW+JC data</t>
  </si>
  <si>
    <t>DF+TW+JC data</t>
  </si>
  <si>
    <t>DF+TW data</t>
  </si>
  <si>
    <t>TW FL recordings; 4 counties; 23 individuals; 16 lab, 11 field</t>
  </si>
  <si>
    <t>TW lab recordings of 11 Alachua Co., FL, individuals</t>
  </si>
  <si>
    <t>TW Florida lab recordings</t>
  </si>
  <si>
    <t>TW caged recordings; 3 Florida counties</t>
  </si>
  <si>
    <t>TW lab recordings of 5 Alachua Co., FL, individuals</t>
  </si>
  <si>
    <t xml:space="preserve">      DF p/s vs C trendlines</t>
  </si>
  <si>
    <t xml:space="preserve">      Other p/s vs C trendlines used in this table</t>
  </si>
  <si>
    <t>These fields used to get points</t>
  </si>
  <si>
    <t xml:space="preserve">     for displaying  trendlines</t>
  </si>
  <si>
    <t xml:space="preserve">    Trendlines for p/s vs C </t>
  </si>
  <si>
    <t>all Florida data</t>
  </si>
  <si>
    <t>all Dade County, Florida data</t>
  </si>
  <si>
    <t>.</t>
  </si>
  <si>
    <t xml:space="preserve">   Intermittent trills or chirps (see msFig2b and msTbl4)</t>
  </si>
  <si>
    <t>DF: 3 mid-Atlantic states</t>
  </si>
  <si>
    <r>
      <t xml:space="preserve">  T</t>
    </r>
    <r>
      <rPr>
        <b/>
        <vertAlign val="subscript"/>
        <sz val="11"/>
        <color indexed="8"/>
        <rFont val="Calibri"/>
        <family val="2"/>
      </rPr>
      <t>ŷ=0</t>
    </r>
    <r>
      <rPr>
        <b/>
        <sz val="11"/>
        <color indexed="8"/>
        <rFont val="Calibri"/>
        <family val="2"/>
      </rPr>
      <t>*</t>
    </r>
  </si>
  <si>
    <r>
      <t>* T</t>
    </r>
    <r>
      <rPr>
        <vertAlign val="subscript"/>
        <sz val="11"/>
        <color indexed="8"/>
        <rFont val="Calibri"/>
        <family val="2"/>
      </rPr>
      <t>ŷ=0</t>
    </r>
    <r>
      <rPr>
        <sz val="11"/>
        <color theme="1"/>
        <rFont val="Calibri"/>
        <family val="2"/>
        <scheme val="minor"/>
      </rPr>
      <t xml:space="preserve"> is the temperature at which the expected value of y reaches zero when the trendline for a species is extrapolated downward;</t>
    </r>
  </si>
  <si>
    <t xml:space="preserve">            -a/b calculates its value.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</si>
  <si>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The calling song of </t>
    </r>
    <r>
      <rPr>
        <i/>
        <sz val="11"/>
        <color theme="1"/>
        <rFont val="Calibri"/>
        <family val="2"/>
        <scheme val="minor"/>
      </rPr>
      <t>calusa</t>
    </r>
    <r>
      <rPr>
        <sz val="11"/>
        <color theme="1"/>
        <rFont val="Calibri"/>
        <family val="2"/>
        <scheme val="minor"/>
      </rPr>
      <t xml:space="preserve"> is a continuous tinkle but because the PR never quite stabilizes, PR at any temperature cannot be measured </t>
    </r>
  </si>
  <si>
    <r>
      <t>n=11 (</t>
    </r>
    <r>
      <rPr>
        <i/>
        <sz val="11"/>
        <color theme="1"/>
        <rFont val="Calibri"/>
        <family val="2"/>
        <scheme val="minor"/>
      </rPr>
      <t>calusa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indexed="8"/>
        <rFont val="Calibri"/>
        <family val="2"/>
      </rPr>
      <t>imitator</t>
    </r>
    <r>
      <rPr>
        <sz val="11"/>
        <color theme="1"/>
        <rFont val="Calibri"/>
        <family val="2"/>
        <scheme val="minor"/>
      </rPr>
      <t xml:space="preserve"> omitted); SD=2.2</t>
    </r>
  </si>
  <si>
    <t>DF recordings of 3 individuals between 15 and 25°C</t>
  </si>
  <si>
    <t>calusa</t>
  </si>
  <si>
    <r>
      <t>I.D.</t>
    </r>
    <r>
      <rPr>
        <vertAlign val="superscript"/>
        <sz val="11"/>
        <color theme="1"/>
        <rFont val="Calibri"/>
        <family val="2"/>
        <scheme val="minor"/>
      </rPr>
      <t>a</t>
    </r>
  </si>
  <si>
    <r>
      <t>I.D.</t>
    </r>
    <r>
      <rPr>
        <vertAlign val="superscript"/>
        <sz val="11"/>
        <color theme="1"/>
        <rFont val="Calibri"/>
        <family val="2"/>
        <scheme val="minor"/>
      </rPr>
      <t>b</t>
    </r>
  </si>
  <si>
    <r>
      <t xml:space="preserve">           as precisely as in other species.  Recordings were made in a limited range of temperatures with none higher than 25</t>
    </r>
    <r>
      <rPr>
        <sz val="11"/>
        <color theme="1"/>
        <rFont val="Calibri"/>
        <family val="2"/>
      </rPr>
      <t>°C.</t>
    </r>
  </si>
  <si>
    <t>8 recordings of 7 individuals (all recordings by TW and DF)</t>
  </si>
  <si>
    <t>DF &amp; TW  recordings of 7 Dade Co, FL individuals</t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</si>
  <si>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The trendline for </t>
    </r>
    <r>
      <rPr>
        <i/>
        <sz val="11"/>
        <color theme="1"/>
        <rFont val="Calibri"/>
        <family val="2"/>
        <scheme val="minor"/>
      </rPr>
      <t>imitator</t>
    </r>
    <r>
      <rPr>
        <sz val="11"/>
        <color theme="1"/>
        <rFont val="Calibri"/>
        <family val="2"/>
        <scheme val="minor"/>
      </rPr>
      <t xml:space="preserve"> is based on 3 caged and 5 field recordings between 21-28°C.</t>
    </r>
  </si>
  <si>
    <r>
      <t>msTbl3.  Pulse rate as a function of temperature in the calling songs of North American</t>
    </r>
    <r>
      <rPr>
        <b/>
        <i/>
        <sz val="11"/>
        <color indexed="8"/>
        <rFont val="Calibri"/>
        <family val="2"/>
      </rPr>
      <t xml:space="preserve"> Anaxipha. </t>
    </r>
    <r>
      <rPr>
        <sz val="11"/>
        <color indexed="8"/>
        <rFont val="Calibri"/>
        <family val="2"/>
      </rPr>
      <t xml:space="preserve">  The trendlines in this table </t>
    </r>
  </si>
  <si>
    <r>
      <t xml:space="preserve">were selected for possible use in arriving at a mean value of Tŷ=0 for North American </t>
    </r>
    <r>
      <rPr>
        <i/>
        <sz val="11"/>
        <color theme="1"/>
        <rFont val="Calibri"/>
        <family val="2"/>
        <scheme val="minor"/>
      </rPr>
      <t>Anaxipha</t>
    </r>
    <r>
      <rPr>
        <sz val="11"/>
        <color theme="1"/>
        <rFont val="Calibri"/>
        <family val="2"/>
        <scheme val="minor"/>
      </rPr>
      <t xml:space="preserve">.  Criteria for their selection included </t>
    </r>
  </si>
  <si>
    <t xml:space="preserve">avoiding effects of possible geographical variation, favoring recordings of caged individuals to increase the likely accuracy of ambient </t>
  </si>
  <si>
    <t>(All trendlines considered are in SMTbl_PRtrendlines.)</t>
  </si>
  <si>
    <r>
      <t>temperature data, maximizing the number of individuals contributing, and favoring high 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values.     (I.D.=insufficient data)</t>
    </r>
  </si>
  <si>
    <t>(-a/b)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</si>
</sst>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3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164" fontId="0" fillId="0" borderId="0" xfId="0" applyNumberFormat="1"/>
    <xf numFmtId="164" fontId="13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right"/>
    </xf>
    <xf numFmtId="165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/>
    <xf numFmtId="1" fontId="0" fillId="0" borderId="0" xfId="0" applyNumberFormat="1"/>
    <xf numFmtId="0" fontId="13" fillId="0" borderId="0" xfId="0" applyFont="1" applyAlignment="1">
      <alignment horizontal="right"/>
    </xf>
    <xf numFmtId="1" fontId="13" fillId="0" borderId="0" xfId="0" applyNumberFormat="1" applyFont="1"/>
    <xf numFmtId="166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quotePrefix="1" applyNumberFormat="1" applyAlignment="1">
      <alignment horizontal="right"/>
    </xf>
    <xf numFmtId="165" fontId="5" fillId="0" borderId="0" xfId="0" applyNumberFormat="1" applyFont="1" applyAlignment="1">
      <alignment horizontal="center"/>
    </xf>
    <xf numFmtId="165" fontId="0" fillId="0" borderId="0" xfId="0" quotePrefix="1" applyNumberFormat="1"/>
    <xf numFmtId="165" fontId="5" fillId="0" borderId="0" xfId="0" applyNumberFormat="1" applyFont="1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 applyAlignment="1">
      <alignment horizontal="center"/>
    </xf>
    <xf numFmtId="0" fontId="0" fillId="0" borderId="0" xfId="0" quotePrefix="1" applyFill="1" applyAlignment="1">
      <alignment horizontal="right"/>
    </xf>
    <xf numFmtId="165" fontId="0" fillId="0" borderId="0" xfId="0" applyNumberFormat="1" applyFill="1"/>
    <xf numFmtId="0" fontId="5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165" fontId="0" fillId="2" borderId="0" xfId="0" applyNumberFormat="1" applyFill="1"/>
    <xf numFmtId="164" fontId="0" fillId="2" borderId="0" xfId="0" applyNumberFormat="1" applyFill="1"/>
    <xf numFmtId="1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/>
    <xf numFmtId="165" fontId="0" fillId="0" borderId="0" xfId="0" applyNumberFormat="1" applyAlignment="1">
      <alignment horizontal="right"/>
    </xf>
    <xf numFmtId="0" fontId="14" fillId="0" borderId="0" xfId="0" applyFont="1"/>
    <xf numFmtId="0" fontId="13" fillId="0" borderId="0" xfId="0" quotePrefix="1" applyFont="1" applyAlignment="1">
      <alignment horizontal="right"/>
    </xf>
    <xf numFmtId="164" fontId="13" fillId="0" borderId="0" xfId="0" quotePrefix="1" applyNumberFormat="1" applyFont="1"/>
    <xf numFmtId="1" fontId="0" fillId="0" borderId="0" xfId="0" applyNumberFormat="1" applyAlignment="1">
      <alignment horizontal="left"/>
    </xf>
    <xf numFmtId="164" fontId="15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activeCell="I32" sqref="I32"/>
    </sheetView>
  </sheetViews>
  <sheetFormatPr defaultRowHeight="15" x14ac:dyDescent="0.25"/>
  <cols>
    <col min="1" max="1" width="6.5703125" customWidth="1"/>
    <col min="2" max="2" width="19.140625" customWidth="1"/>
    <col min="3" max="3" width="5.5703125" customWidth="1"/>
    <col min="4" max="4" width="7.28515625" customWidth="1"/>
    <col min="5" max="5" width="7.5703125" customWidth="1"/>
    <col min="6" max="6" width="8.42578125" customWidth="1"/>
    <col min="7" max="7" width="7.7109375" customWidth="1"/>
    <col min="8" max="8" width="8.85546875" customWidth="1"/>
    <col min="9" max="9" width="68.7109375" customWidth="1"/>
  </cols>
  <sheetData>
    <row r="1" spans="1:9" x14ac:dyDescent="0.25">
      <c r="A1" s="1" t="s">
        <v>105</v>
      </c>
      <c r="C1" s="1"/>
    </row>
    <row r="2" spans="1:9" x14ac:dyDescent="0.25">
      <c r="B2" t="s">
        <v>106</v>
      </c>
    </row>
    <row r="3" spans="1:9" x14ac:dyDescent="0.25">
      <c r="B3" t="s">
        <v>107</v>
      </c>
    </row>
    <row r="4" spans="1:9" ht="18" x14ac:dyDescent="0.35">
      <c r="B4" t="s">
        <v>109</v>
      </c>
    </row>
    <row r="5" spans="1:9" x14ac:dyDescent="0.25">
      <c r="B5" t="s">
        <v>108</v>
      </c>
    </row>
    <row r="7" spans="1:9" ht="18" x14ac:dyDescent="0.35">
      <c r="A7" s="1" t="s">
        <v>5</v>
      </c>
      <c r="B7" s="1" t="s">
        <v>6</v>
      </c>
      <c r="C7" s="1" t="s">
        <v>86</v>
      </c>
      <c r="E7" s="1"/>
      <c r="F7" s="1"/>
      <c r="G7" s="7" t="s">
        <v>92</v>
      </c>
      <c r="H7" s="1" t="s">
        <v>0</v>
      </c>
      <c r="I7" s="1" t="s">
        <v>1</v>
      </c>
    </row>
    <row r="8" spans="1:9" ht="17.25" x14ac:dyDescent="0.25">
      <c r="A8" s="1" t="s">
        <v>3</v>
      </c>
      <c r="B8" s="1"/>
      <c r="C8" s="7" t="s">
        <v>22</v>
      </c>
      <c r="D8" s="7" t="s">
        <v>15</v>
      </c>
      <c r="E8" s="7" t="s">
        <v>14</v>
      </c>
      <c r="F8" s="7" t="s">
        <v>19</v>
      </c>
      <c r="G8" s="42" t="s">
        <v>110</v>
      </c>
    </row>
    <row r="9" spans="1:9" x14ac:dyDescent="0.25">
      <c r="B9" s="41" t="s">
        <v>25</v>
      </c>
      <c r="C9">
        <v>138</v>
      </c>
      <c r="D9" s="11">
        <v>2.0499999999999998</v>
      </c>
      <c r="E9" s="11">
        <v>-6.3780000000000001</v>
      </c>
      <c r="F9" s="11">
        <v>0.9425</v>
      </c>
      <c r="G9" s="4">
        <f>-E9/D9</f>
        <v>3.1112195121951225</v>
      </c>
      <c r="H9" s="9">
        <f t="shared" ref="H9:H15" si="0">D9*25+E9</f>
        <v>44.871999999999993</v>
      </c>
      <c r="I9" t="s">
        <v>61</v>
      </c>
    </row>
    <row r="10" spans="1:9" x14ac:dyDescent="0.25">
      <c r="B10" s="41" t="s">
        <v>7</v>
      </c>
      <c r="C10">
        <v>125</v>
      </c>
      <c r="D10" s="11">
        <v>2.09</v>
      </c>
      <c r="E10" s="11">
        <v>-8.6975999999999996</v>
      </c>
      <c r="F10" s="11">
        <v>0.76659999999999995</v>
      </c>
      <c r="G10" s="4">
        <v>4.1615311004784692</v>
      </c>
      <c r="H10" s="9">
        <f t="shared" si="0"/>
        <v>43.552399999999999</v>
      </c>
      <c r="I10" t="s">
        <v>61</v>
      </c>
    </row>
    <row r="11" spans="1:9" x14ac:dyDescent="0.25">
      <c r="B11" s="41" t="s">
        <v>26</v>
      </c>
      <c r="C11">
        <v>32</v>
      </c>
      <c r="D11">
        <v>0.92430000000000001</v>
      </c>
      <c r="E11">
        <v>-1.986</v>
      </c>
      <c r="F11" s="11">
        <v>0.63800000000000001</v>
      </c>
      <c r="G11" s="4">
        <f>-E11/D11</f>
        <v>2.1486530347289841</v>
      </c>
      <c r="H11" s="8">
        <f t="shared" si="0"/>
        <v>21.121500000000001</v>
      </c>
      <c r="I11" t="s">
        <v>62</v>
      </c>
    </row>
    <row r="12" spans="1:9" x14ac:dyDescent="0.25">
      <c r="B12" s="41" t="s">
        <v>27</v>
      </c>
      <c r="C12">
        <v>173</v>
      </c>
      <c r="D12">
        <v>0.46660000000000001</v>
      </c>
      <c r="E12">
        <v>1.514</v>
      </c>
      <c r="F12" s="11">
        <v>0.86450000000000005</v>
      </c>
      <c r="G12" s="4">
        <f>-E12/D12</f>
        <v>-3.2447492498928416</v>
      </c>
      <c r="H12" s="8">
        <f t="shared" si="0"/>
        <v>13.179</v>
      </c>
      <c r="I12" t="s">
        <v>61</v>
      </c>
    </row>
    <row r="13" spans="1:9" x14ac:dyDescent="0.25">
      <c r="B13" s="41" t="s">
        <v>28</v>
      </c>
      <c r="C13">
        <v>22</v>
      </c>
      <c r="D13">
        <v>0.35410000000000003</v>
      </c>
      <c r="E13">
        <v>-0.62729999999999997</v>
      </c>
      <c r="F13" s="11">
        <v>0.89800000000000002</v>
      </c>
      <c r="G13" s="4">
        <f>-E13/D13</f>
        <v>1.7715334651228465</v>
      </c>
      <c r="H13" s="8">
        <f t="shared" si="0"/>
        <v>8.225200000000001</v>
      </c>
      <c r="I13" t="s">
        <v>63</v>
      </c>
    </row>
    <row r="14" spans="1:9" x14ac:dyDescent="0.25">
      <c r="B14" s="41" t="s">
        <v>29</v>
      </c>
      <c r="C14">
        <v>136</v>
      </c>
      <c r="D14">
        <v>0.24460000000000001</v>
      </c>
      <c r="E14">
        <v>-1.0608</v>
      </c>
      <c r="F14" s="11">
        <v>0.78990000000000005</v>
      </c>
      <c r="G14" s="4">
        <f>-E14/D14</f>
        <v>4.3368765331152899</v>
      </c>
      <c r="H14" s="8">
        <f t="shared" si="0"/>
        <v>5.0541999999999998</v>
      </c>
      <c r="I14" t="s">
        <v>60</v>
      </c>
    </row>
    <row r="15" spans="1:9" ht="17.25" x14ac:dyDescent="0.25">
      <c r="B15" s="41" t="s">
        <v>98</v>
      </c>
      <c r="C15">
        <v>25</v>
      </c>
      <c r="D15">
        <v>0.37609999999999999</v>
      </c>
      <c r="E15">
        <v>-3.2376</v>
      </c>
      <c r="F15" s="11">
        <v>0.81310000000000004</v>
      </c>
      <c r="G15" s="22" t="s">
        <v>99</v>
      </c>
      <c r="H15" s="8">
        <f t="shared" si="0"/>
        <v>6.1648999999999994</v>
      </c>
      <c r="I15" t="s">
        <v>97</v>
      </c>
    </row>
    <row r="16" spans="1:9" x14ac:dyDescent="0.25">
      <c r="A16" s="1" t="s">
        <v>90</v>
      </c>
      <c r="B16" s="1"/>
      <c r="C16" s="1"/>
      <c r="G16" s="4"/>
      <c r="H16" s="9"/>
      <c r="I16" s="1"/>
    </row>
    <row r="17" spans="1:10" x14ac:dyDescent="0.25">
      <c r="B17" s="41" t="s">
        <v>13</v>
      </c>
      <c r="C17">
        <v>27</v>
      </c>
      <c r="D17">
        <v>3.9514999999999998</v>
      </c>
      <c r="E17" s="20">
        <v>-19.38</v>
      </c>
      <c r="F17">
        <v>0.9577</v>
      </c>
      <c r="G17" s="4">
        <f>-E17/D17</f>
        <v>4.9044666582310512</v>
      </c>
      <c r="H17" s="9">
        <f t="shared" ref="H17:H22" si="1">D17*25+E17</f>
        <v>79.407499999999999</v>
      </c>
      <c r="I17" t="s">
        <v>77</v>
      </c>
    </row>
    <row r="18" spans="1:10" x14ac:dyDescent="0.25">
      <c r="B18" s="41" t="s">
        <v>23</v>
      </c>
      <c r="C18">
        <v>52</v>
      </c>
      <c r="D18">
        <v>2.9729000000000001</v>
      </c>
      <c r="E18">
        <v>-8.6268999999999991</v>
      </c>
      <c r="F18">
        <v>0.96279999999999999</v>
      </c>
      <c r="G18" s="4">
        <f>-E18/D18</f>
        <v>2.9018466816912776</v>
      </c>
      <c r="H18" s="9">
        <f t="shared" si="1"/>
        <v>65.695600000000013</v>
      </c>
      <c r="I18" t="s">
        <v>78</v>
      </c>
    </row>
    <row r="19" spans="1:10" x14ac:dyDescent="0.25">
      <c r="B19" s="41" t="s">
        <v>9</v>
      </c>
      <c r="C19">
        <v>40</v>
      </c>
      <c r="D19">
        <v>3.0318000000000001</v>
      </c>
      <c r="E19">
        <v>-9.4400999999999993</v>
      </c>
      <c r="F19" s="11">
        <v>0.93500000000000005</v>
      </c>
      <c r="G19" s="4">
        <f>-E19/D19</f>
        <v>3.1136948347516324</v>
      </c>
      <c r="H19" s="9">
        <f t="shared" si="1"/>
        <v>66.354900000000001</v>
      </c>
      <c r="I19" t="s">
        <v>79</v>
      </c>
    </row>
    <row r="20" spans="1:10" x14ac:dyDescent="0.25">
      <c r="B20" s="41" t="s">
        <v>8</v>
      </c>
      <c r="C20">
        <v>30</v>
      </c>
      <c r="D20">
        <v>2.7084000000000001</v>
      </c>
      <c r="E20">
        <v>-8.0782000000000007</v>
      </c>
      <c r="F20">
        <v>0.91579999999999995</v>
      </c>
      <c r="G20" s="4">
        <f>-E20/D20</f>
        <v>2.9826465810072369</v>
      </c>
      <c r="H20" s="9">
        <f t="shared" si="1"/>
        <v>59.631800000000005</v>
      </c>
      <c r="I20" t="s">
        <v>80</v>
      </c>
    </row>
    <row r="21" spans="1:10" ht="17.25" x14ac:dyDescent="0.25">
      <c r="B21" s="41" t="s">
        <v>10</v>
      </c>
      <c r="C21">
        <v>8</v>
      </c>
      <c r="D21">
        <v>3.2113</v>
      </c>
      <c r="E21">
        <v>-34.924999999999997</v>
      </c>
      <c r="F21">
        <v>0.92769999999999997</v>
      </c>
      <c r="G21" s="22" t="s">
        <v>100</v>
      </c>
      <c r="H21" s="9">
        <f t="shared" si="1"/>
        <v>45.357500000000002</v>
      </c>
      <c r="I21" t="s">
        <v>103</v>
      </c>
    </row>
    <row r="22" spans="1:10" x14ac:dyDescent="0.25">
      <c r="B22" s="41" t="s">
        <v>24</v>
      </c>
      <c r="C22">
        <v>22</v>
      </c>
      <c r="D22">
        <v>1.9532</v>
      </c>
      <c r="E22" s="11">
        <v>-6.3460000000000001</v>
      </c>
      <c r="F22" s="10">
        <v>0.98080000000000001</v>
      </c>
      <c r="G22" s="4">
        <f>-E22/D22</f>
        <v>3.2490272373540856</v>
      </c>
      <c r="H22" s="9">
        <f t="shared" si="1"/>
        <v>42.483999999999995</v>
      </c>
      <c r="I22" t="s">
        <v>81</v>
      </c>
    </row>
    <row r="23" spans="1:10" x14ac:dyDescent="0.25">
      <c r="A23" s="1"/>
      <c r="B23" s="1"/>
      <c r="C23" s="1"/>
      <c r="F23" s="18" t="s">
        <v>20</v>
      </c>
      <c r="G23" s="5">
        <v>2.6760678535257414</v>
      </c>
      <c r="H23" s="9"/>
      <c r="I23" t="s">
        <v>96</v>
      </c>
    </row>
    <row r="24" spans="1:10" x14ac:dyDescent="0.25">
      <c r="H24" s="4"/>
    </row>
    <row r="25" spans="1:10" ht="18" x14ac:dyDescent="0.35">
      <c r="B25" t="s">
        <v>93</v>
      </c>
      <c r="F25" s="3"/>
      <c r="G25" s="4"/>
    </row>
    <row r="26" spans="1:10" x14ac:dyDescent="0.25">
      <c r="B26" t="s">
        <v>94</v>
      </c>
      <c r="F26" s="3"/>
      <c r="G26" s="4"/>
    </row>
    <row r="27" spans="1:10" ht="17.25" x14ac:dyDescent="0.25">
      <c r="B27" t="s">
        <v>95</v>
      </c>
      <c r="H27" s="4"/>
    </row>
    <row r="28" spans="1:10" x14ac:dyDescent="0.25">
      <c r="B28" t="s">
        <v>101</v>
      </c>
      <c r="F28" s="3"/>
      <c r="H28" s="4"/>
    </row>
    <row r="29" spans="1:10" ht="17.25" x14ac:dyDescent="0.25">
      <c r="B29" s="46" t="s">
        <v>104</v>
      </c>
      <c r="E29" s="22"/>
      <c r="F29" s="3"/>
      <c r="G29" s="4"/>
      <c r="H29" s="43"/>
      <c r="I29" s="1"/>
    </row>
    <row r="30" spans="1:10" x14ac:dyDescent="0.25">
      <c r="A30" s="1"/>
      <c r="F30" s="3"/>
      <c r="G30" s="4"/>
      <c r="H30" s="1"/>
      <c r="J30" s="2"/>
    </row>
    <row r="31" spans="1:10" ht="17.25" x14ac:dyDescent="0.25">
      <c r="B31" s="1"/>
      <c r="C31" s="1"/>
      <c r="H31" s="45"/>
    </row>
    <row r="32" spans="1:10" x14ac:dyDescent="0.25">
      <c r="B32" s="1"/>
      <c r="C32" s="1"/>
      <c r="H32" s="4"/>
      <c r="J32" s="4"/>
    </row>
    <row r="33" spans="1:10" x14ac:dyDescent="0.25">
      <c r="H33" s="4"/>
      <c r="J33" s="5"/>
    </row>
    <row r="34" spans="1:10" x14ac:dyDescent="0.25">
      <c r="H34" s="4"/>
      <c r="J34" s="4"/>
    </row>
    <row r="35" spans="1:10" x14ac:dyDescent="0.25">
      <c r="A35" t="s">
        <v>89</v>
      </c>
      <c r="H35" s="4"/>
      <c r="J35" s="4"/>
    </row>
    <row r="36" spans="1:10" x14ac:dyDescent="0.25">
      <c r="H36" s="4"/>
      <c r="J36" s="4"/>
    </row>
    <row r="37" spans="1:10" x14ac:dyDescent="0.25">
      <c r="H37" s="4"/>
      <c r="J37" s="5"/>
    </row>
    <row r="38" spans="1:10" x14ac:dyDescent="0.25">
      <c r="H38" s="4"/>
      <c r="J38" s="5"/>
    </row>
    <row r="39" spans="1:10" x14ac:dyDescent="0.25">
      <c r="H39" s="4"/>
      <c r="J39" s="5"/>
    </row>
    <row r="40" spans="1:10" x14ac:dyDescent="0.25">
      <c r="H40" s="4"/>
      <c r="J40" s="4"/>
    </row>
    <row r="41" spans="1:10" x14ac:dyDescent="0.25">
      <c r="H41" s="4"/>
      <c r="J41" s="4"/>
    </row>
    <row r="42" spans="1:10" x14ac:dyDescent="0.25">
      <c r="A42" s="1"/>
      <c r="B42" s="1"/>
      <c r="C42" s="1"/>
      <c r="H42" s="4"/>
      <c r="J42" s="4"/>
    </row>
    <row r="43" spans="1:10" x14ac:dyDescent="0.25">
      <c r="H43" s="4"/>
      <c r="J43" s="4"/>
    </row>
    <row r="44" spans="1:10" x14ac:dyDescent="0.25">
      <c r="H44" s="4"/>
      <c r="J44" s="4"/>
    </row>
    <row r="45" spans="1:10" x14ac:dyDescent="0.25">
      <c r="H45" s="4"/>
      <c r="J45" s="4"/>
    </row>
    <row r="46" spans="1:10" x14ac:dyDescent="0.25">
      <c r="H46" s="4"/>
      <c r="J46" s="4"/>
    </row>
    <row r="47" spans="1:10" x14ac:dyDescent="0.25">
      <c r="H47" s="4"/>
      <c r="J47" s="4"/>
    </row>
    <row r="48" spans="1:10" x14ac:dyDescent="0.25">
      <c r="H48" s="4"/>
      <c r="J48" s="5"/>
    </row>
    <row r="49" spans="1:10" x14ac:dyDescent="0.25">
      <c r="H49" s="4"/>
      <c r="J49" s="5"/>
    </row>
    <row r="50" spans="1:10" x14ac:dyDescent="0.25">
      <c r="H50" s="4"/>
      <c r="J50" s="4"/>
    </row>
    <row r="51" spans="1:10" x14ac:dyDescent="0.25">
      <c r="H51" s="4"/>
      <c r="J51" s="4"/>
    </row>
    <row r="52" spans="1:10" x14ac:dyDescent="0.25">
      <c r="A52" s="1"/>
      <c r="B52" s="1"/>
      <c r="C52" s="1"/>
      <c r="H52" s="4"/>
      <c r="J52" s="4"/>
    </row>
    <row r="53" spans="1:10" x14ac:dyDescent="0.25">
      <c r="H53" s="4"/>
      <c r="J53" s="4"/>
    </row>
    <row r="54" spans="1:10" x14ac:dyDescent="0.25">
      <c r="H54" s="4"/>
      <c r="J54" s="4"/>
    </row>
    <row r="55" spans="1:10" x14ac:dyDescent="0.25">
      <c r="H55" s="4"/>
    </row>
  </sheetData>
  <printOptions gridLines="1"/>
  <pageMargins left="0.37" right="0.21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37" workbookViewId="0">
      <selection activeCell="K28" sqref="K28"/>
    </sheetView>
  </sheetViews>
  <sheetFormatPr defaultRowHeight="15" x14ac:dyDescent="0.25"/>
  <cols>
    <col min="1" max="1" width="6.28515625" customWidth="1"/>
    <col min="2" max="2" width="15.28515625" customWidth="1"/>
    <col min="3" max="3" width="7.85546875" customWidth="1"/>
    <col min="6" max="6" width="8.42578125" customWidth="1"/>
    <col min="7" max="7" width="10.85546875" customWidth="1"/>
    <col min="8" max="8" width="59" customWidth="1"/>
    <col min="13" max="13" width="9.7109375" customWidth="1"/>
  </cols>
  <sheetData>
    <row r="1" spans="1:15" x14ac:dyDescent="0.25">
      <c r="B1" s="12" t="s">
        <v>55</v>
      </c>
      <c r="G1" s="4"/>
    </row>
    <row r="2" spans="1:15" x14ac:dyDescent="0.25">
      <c r="G2" s="4"/>
      <c r="I2" t="s">
        <v>4</v>
      </c>
      <c r="J2" t="s">
        <v>4</v>
      </c>
      <c r="K2" t="s">
        <v>4</v>
      </c>
      <c r="M2" s="1" t="s">
        <v>4</v>
      </c>
      <c r="N2" s="1"/>
      <c r="O2" s="1"/>
    </row>
    <row r="3" spans="1:15" ht="17.25" x14ac:dyDescent="0.25">
      <c r="C3" t="s">
        <v>22</v>
      </c>
      <c r="D3" s="6" t="s">
        <v>14</v>
      </c>
      <c r="E3" s="6" t="s">
        <v>15</v>
      </c>
      <c r="F3" s="6" t="s">
        <v>17</v>
      </c>
      <c r="G3" s="2" t="s">
        <v>16</v>
      </c>
      <c r="I3" s="1" t="s">
        <v>0</v>
      </c>
      <c r="J3" s="19" t="s">
        <v>30</v>
      </c>
      <c r="K3" s="19" t="s">
        <v>31</v>
      </c>
      <c r="L3" s="19" t="s">
        <v>59</v>
      </c>
      <c r="M3" s="1" t="s">
        <v>2</v>
      </c>
      <c r="N3" s="1"/>
      <c r="O3" s="1"/>
    </row>
    <row r="4" spans="1:15" x14ac:dyDescent="0.25">
      <c r="A4" s="1" t="s">
        <v>3</v>
      </c>
      <c r="B4" s="1"/>
      <c r="C4" s="1"/>
      <c r="D4" s="11"/>
      <c r="E4" s="11"/>
      <c r="F4" s="11"/>
      <c r="I4" s="4"/>
    </row>
    <row r="5" spans="1:15" x14ac:dyDescent="0.25">
      <c r="B5" t="s">
        <v>25</v>
      </c>
      <c r="C5">
        <v>6</v>
      </c>
      <c r="D5" s="11">
        <v>-14.108000000000001</v>
      </c>
      <c r="E5" s="11">
        <v>1.1469</v>
      </c>
      <c r="F5" s="11">
        <v>0.2626</v>
      </c>
      <c r="G5" s="4">
        <f t="shared" ref="G5:G14" si="0">-D5/E5</f>
        <v>12.300985264626384</v>
      </c>
      <c r="H5" t="s">
        <v>57</v>
      </c>
      <c r="I5" s="17">
        <f t="shared" ref="I5:I14" si="1">25*$E5+$D5</f>
        <v>14.564499999999999</v>
      </c>
      <c r="J5" s="4">
        <f t="shared" ref="J5:J14" si="2">15*$E5+$D5</f>
        <v>3.0955000000000013</v>
      </c>
      <c r="K5" s="4">
        <f t="shared" ref="K5:K14" si="3">30*$E5+$D5</f>
        <v>20.299000000000003</v>
      </c>
      <c r="L5" s="4"/>
    </row>
    <row r="6" spans="1:15" x14ac:dyDescent="0.25">
      <c r="B6" t="s">
        <v>7</v>
      </c>
      <c r="C6">
        <v>40</v>
      </c>
      <c r="D6" s="11">
        <v>5.6474000000000002</v>
      </c>
      <c r="E6" s="11">
        <v>1.5089999999999999</v>
      </c>
      <c r="F6" s="11">
        <v>0.72160000000000002</v>
      </c>
      <c r="G6" s="5">
        <f t="shared" si="0"/>
        <v>-3.7424784625579859</v>
      </c>
      <c r="H6" t="s">
        <v>57</v>
      </c>
      <c r="I6" s="17">
        <f t="shared" si="1"/>
        <v>43.372399999999992</v>
      </c>
      <c r="J6" s="4">
        <f t="shared" si="2"/>
        <v>28.282399999999999</v>
      </c>
      <c r="K6" s="4">
        <f t="shared" si="3"/>
        <v>50.917399999999994</v>
      </c>
      <c r="L6" s="4"/>
    </row>
    <row r="7" spans="1:15" ht="15.75" customHeight="1" x14ac:dyDescent="0.25">
      <c r="B7" t="s">
        <v>26</v>
      </c>
      <c r="C7">
        <v>17</v>
      </c>
      <c r="D7" s="11">
        <v>0.15079999999999999</v>
      </c>
      <c r="E7" s="11">
        <v>0.74229999999999996</v>
      </c>
      <c r="F7" s="11">
        <v>0.66479999999999995</v>
      </c>
      <c r="G7" s="4">
        <f t="shared" si="0"/>
        <v>-0.20315236427320491</v>
      </c>
      <c r="H7" t="s">
        <v>57</v>
      </c>
      <c r="I7" s="17">
        <f t="shared" si="1"/>
        <v>18.708299999999998</v>
      </c>
      <c r="J7" s="4">
        <f t="shared" si="2"/>
        <v>11.285299999999999</v>
      </c>
      <c r="K7" s="4">
        <f t="shared" si="3"/>
        <v>22.419799999999999</v>
      </c>
      <c r="L7" s="4"/>
    </row>
    <row r="8" spans="1:15" x14ac:dyDescent="0.25">
      <c r="B8" t="s">
        <v>26</v>
      </c>
      <c r="C8">
        <v>10</v>
      </c>
      <c r="D8" s="40">
        <v>2.0198999999999998</v>
      </c>
      <c r="E8" s="11">
        <v>0.66180000000000005</v>
      </c>
      <c r="F8" s="11">
        <v>0.36180000000000001</v>
      </c>
      <c r="G8" s="4">
        <f>-D8/E8</f>
        <v>-3.0521305530371707</v>
      </c>
      <c r="H8" t="s">
        <v>58</v>
      </c>
      <c r="I8" s="17">
        <f t="shared" si="1"/>
        <v>18.564900000000002</v>
      </c>
      <c r="J8" s="4">
        <f t="shared" si="2"/>
        <v>11.946900000000001</v>
      </c>
      <c r="K8" s="4">
        <f t="shared" si="3"/>
        <v>21.873900000000003</v>
      </c>
      <c r="L8" s="4">
        <f>26*$E8+$D8</f>
        <v>19.226700000000001</v>
      </c>
    </row>
    <row r="9" spans="1:15" x14ac:dyDescent="0.25">
      <c r="B9" t="s">
        <v>27</v>
      </c>
      <c r="C9">
        <v>54</v>
      </c>
      <c r="D9" s="11">
        <v>3.5783</v>
      </c>
      <c r="E9" s="11">
        <v>0.38150000000000001</v>
      </c>
      <c r="F9" s="11">
        <v>0.61799999999999999</v>
      </c>
      <c r="G9" s="4">
        <f t="shared" si="0"/>
        <v>-9.3795543905635643</v>
      </c>
      <c r="H9" t="s">
        <v>51</v>
      </c>
      <c r="I9" s="17">
        <f t="shared" si="1"/>
        <v>13.1158</v>
      </c>
      <c r="J9" s="4">
        <f t="shared" si="2"/>
        <v>9.3008000000000006</v>
      </c>
      <c r="K9" s="4">
        <f t="shared" si="3"/>
        <v>15.023300000000001</v>
      </c>
      <c r="L9" s="4"/>
    </row>
    <row r="10" spans="1:15" x14ac:dyDescent="0.25">
      <c r="B10" t="s">
        <v>27</v>
      </c>
      <c r="C10">
        <v>32</v>
      </c>
      <c r="D10" s="11">
        <v>5.0439999999999996</v>
      </c>
      <c r="E10" s="11">
        <v>0.31919999999999998</v>
      </c>
      <c r="F10" s="11">
        <v>0.4849</v>
      </c>
      <c r="G10" s="4">
        <f t="shared" si="0"/>
        <v>-15.802005012531328</v>
      </c>
      <c r="H10" t="s">
        <v>87</v>
      </c>
      <c r="I10" s="17">
        <f>25*$E10+$D10</f>
        <v>13.023999999999999</v>
      </c>
      <c r="J10" s="4">
        <f>15*$E10+$D10</f>
        <v>9.831999999999999</v>
      </c>
      <c r="K10" s="4">
        <f>30*$E10+$D10</f>
        <v>14.619999999999997</v>
      </c>
      <c r="L10" s="4"/>
    </row>
    <row r="11" spans="1:15" x14ac:dyDescent="0.25">
      <c r="B11" t="s">
        <v>27</v>
      </c>
      <c r="C11">
        <v>19</v>
      </c>
      <c r="D11" s="11">
        <v>2.9159999999999999</v>
      </c>
      <c r="E11" s="11">
        <v>0.3992</v>
      </c>
      <c r="F11" s="11">
        <v>0.68379999999999996</v>
      </c>
      <c r="G11" s="4">
        <f t="shared" si="0"/>
        <v>-7.3046092184368732</v>
      </c>
      <c r="H11" t="s">
        <v>88</v>
      </c>
      <c r="I11" s="17">
        <f>25*$E11+$D11</f>
        <v>12.896000000000001</v>
      </c>
      <c r="J11" s="4">
        <f>15*$E11+$D11</f>
        <v>8.9039999999999999</v>
      </c>
      <c r="K11" s="4">
        <f>30*$E11+$D11</f>
        <v>14.891999999999999</v>
      </c>
      <c r="L11" s="4"/>
    </row>
    <row r="12" spans="1:15" x14ac:dyDescent="0.25">
      <c r="B12" t="s">
        <v>28</v>
      </c>
      <c r="D12" s="11">
        <v>-1.1447000000000001</v>
      </c>
      <c r="E12" s="11">
        <v>0.37990000000000002</v>
      </c>
      <c r="F12" s="11">
        <v>0.67879999999999996</v>
      </c>
      <c r="G12" s="4">
        <f t="shared" si="0"/>
        <v>3.0131613582521717</v>
      </c>
      <c r="H12" t="s">
        <v>57</v>
      </c>
      <c r="I12" s="4">
        <f t="shared" si="1"/>
        <v>8.3528000000000002</v>
      </c>
      <c r="J12" s="4">
        <f t="shared" si="2"/>
        <v>4.5537999999999998</v>
      </c>
      <c r="K12" s="4">
        <f t="shared" si="3"/>
        <v>10.2523</v>
      </c>
      <c r="L12" s="4"/>
    </row>
    <row r="13" spans="1:15" x14ac:dyDescent="0.25">
      <c r="B13" t="s">
        <v>29</v>
      </c>
      <c r="C13">
        <v>31</v>
      </c>
      <c r="D13" s="11">
        <v>-0.23710000000000001</v>
      </c>
      <c r="E13" s="11">
        <v>0.2848</v>
      </c>
      <c r="F13" s="11">
        <v>0.38719999999999999</v>
      </c>
      <c r="G13" s="4">
        <f t="shared" si="0"/>
        <v>0.8325140449438202</v>
      </c>
      <c r="H13" t="s">
        <v>52</v>
      </c>
      <c r="I13" s="4">
        <f t="shared" si="1"/>
        <v>6.8829000000000002</v>
      </c>
      <c r="J13" s="4">
        <f t="shared" si="2"/>
        <v>4.0349000000000004</v>
      </c>
      <c r="K13" s="4">
        <f t="shared" si="3"/>
        <v>8.3069000000000006</v>
      </c>
      <c r="L13" s="4"/>
    </row>
    <row r="14" spans="1:15" x14ac:dyDescent="0.25">
      <c r="B14" t="s">
        <v>29</v>
      </c>
      <c r="C14">
        <v>16</v>
      </c>
      <c r="D14" s="11">
        <v>0.64180000000000004</v>
      </c>
      <c r="E14" s="11">
        <v>0.27529999999999999</v>
      </c>
      <c r="F14" s="11">
        <v>0.74539999999999995</v>
      </c>
      <c r="G14" s="4">
        <f t="shared" si="0"/>
        <v>-2.3312749727569928</v>
      </c>
      <c r="H14" t="s">
        <v>53</v>
      </c>
      <c r="I14" s="4">
        <f t="shared" si="1"/>
        <v>7.5242999999999993</v>
      </c>
      <c r="J14" s="4">
        <f t="shared" si="2"/>
        <v>4.7713000000000001</v>
      </c>
      <c r="K14" s="4">
        <f t="shared" si="3"/>
        <v>8.9008000000000003</v>
      </c>
      <c r="L14" s="4"/>
    </row>
    <row r="15" spans="1:15" x14ac:dyDescent="0.25">
      <c r="D15" s="11"/>
      <c r="E15" s="11"/>
      <c r="F15" s="11"/>
      <c r="G15" s="4"/>
      <c r="H15" s="9"/>
      <c r="I15" s="4"/>
      <c r="J15" s="4"/>
      <c r="K15" s="4"/>
      <c r="L15" s="4"/>
    </row>
    <row r="16" spans="1:15" x14ac:dyDescent="0.25">
      <c r="F16" s="11"/>
      <c r="G16" s="4"/>
      <c r="I16" s="4"/>
      <c r="J16" s="4"/>
      <c r="K16" s="4"/>
      <c r="L16" s="4"/>
    </row>
    <row r="17" spans="1:12" x14ac:dyDescent="0.25">
      <c r="F17" s="11"/>
      <c r="G17" s="4"/>
      <c r="I17" s="4"/>
      <c r="J17" s="4"/>
      <c r="K17" s="4"/>
      <c r="L17" s="4"/>
    </row>
    <row r="18" spans="1:12" x14ac:dyDescent="0.25">
      <c r="F18" s="11"/>
      <c r="G18" s="4"/>
      <c r="I18" s="4"/>
      <c r="J18" s="4"/>
      <c r="K18" s="4"/>
      <c r="L18" s="4"/>
    </row>
    <row r="19" spans="1:12" x14ac:dyDescent="0.25">
      <c r="A19" s="1" t="s">
        <v>32</v>
      </c>
      <c r="B19" s="1"/>
      <c r="C19" s="1"/>
      <c r="G19" s="4"/>
      <c r="I19" s="17"/>
      <c r="J19" s="4"/>
      <c r="K19" s="4"/>
      <c r="L19" s="4"/>
    </row>
    <row r="20" spans="1:12" x14ac:dyDescent="0.25">
      <c r="A20" s="3" t="s">
        <v>33</v>
      </c>
      <c r="B20" t="s">
        <v>23</v>
      </c>
      <c r="C20" s="1">
        <v>52</v>
      </c>
      <c r="D20">
        <v>-8.6268999999999991</v>
      </c>
      <c r="E20">
        <v>2.9729000000000001</v>
      </c>
      <c r="F20">
        <v>0.96279999999999999</v>
      </c>
      <c r="G20" s="4">
        <f t="shared" ref="G20:G27" si="4">-D20/E20</f>
        <v>2.9018466816912776</v>
      </c>
      <c r="H20" t="s">
        <v>37</v>
      </c>
      <c r="I20" s="17">
        <f>25*$E20+$D20</f>
        <v>65.695600000000013</v>
      </c>
      <c r="J20" s="4">
        <f t="shared" ref="J20:J27" si="5">15*$E20+$D20</f>
        <v>35.9666</v>
      </c>
      <c r="K20" s="4">
        <f t="shared" ref="K20:K27" si="6">30*$E20+$D20</f>
        <v>80.560100000000006</v>
      </c>
      <c r="L20" s="4"/>
    </row>
    <row r="21" spans="1:12" x14ac:dyDescent="0.25">
      <c r="B21" t="s">
        <v>23</v>
      </c>
      <c r="C21">
        <v>14</v>
      </c>
      <c r="D21">
        <v>-4.1772</v>
      </c>
      <c r="E21">
        <v>2.7178</v>
      </c>
      <c r="F21" s="10">
        <v>0.88280000000000003</v>
      </c>
      <c r="G21" s="4">
        <f t="shared" si="4"/>
        <v>1.5369784384428582</v>
      </c>
      <c r="H21" t="s">
        <v>38</v>
      </c>
      <c r="I21" s="17">
        <f>25*$E21+$D21</f>
        <v>63.767799999999994</v>
      </c>
      <c r="J21" s="4">
        <f t="shared" si="5"/>
        <v>36.589800000000004</v>
      </c>
      <c r="K21" s="4">
        <f t="shared" si="6"/>
        <v>77.356800000000007</v>
      </c>
      <c r="L21" s="4"/>
    </row>
    <row r="22" spans="1:12" x14ac:dyDescent="0.25">
      <c r="B22" t="s">
        <v>23</v>
      </c>
      <c r="C22">
        <v>10</v>
      </c>
      <c r="D22" s="11">
        <v>-1.9628000000000001</v>
      </c>
      <c r="E22">
        <v>2.6631</v>
      </c>
      <c r="F22" s="11">
        <v>0.84499999999999997</v>
      </c>
      <c r="G22" s="4">
        <f t="shared" si="4"/>
        <v>0.73703578536292291</v>
      </c>
      <c r="H22" t="s">
        <v>39</v>
      </c>
      <c r="I22" s="17">
        <f t="shared" ref="I22:I30" si="7">25*$E22+$D22</f>
        <v>64.614699999999999</v>
      </c>
      <c r="J22" s="4">
        <f t="shared" si="5"/>
        <v>37.983699999999999</v>
      </c>
      <c r="K22" s="4">
        <f t="shared" si="6"/>
        <v>77.930199999999999</v>
      </c>
      <c r="L22" s="4"/>
    </row>
    <row r="23" spans="1:12" x14ac:dyDescent="0.25">
      <c r="A23" s="3" t="s">
        <v>33</v>
      </c>
      <c r="B23" t="s">
        <v>9</v>
      </c>
      <c r="C23">
        <v>40</v>
      </c>
      <c r="D23">
        <v>-9.4400999999999993</v>
      </c>
      <c r="E23">
        <v>3.0318000000000001</v>
      </c>
      <c r="F23" s="11">
        <v>0.93500000000000005</v>
      </c>
      <c r="G23" s="4">
        <f t="shared" si="4"/>
        <v>3.1136948347516324</v>
      </c>
      <c r="H23" t="s">
        <v>34</v>
      </c>
      <c r="I23" s="17">
        <f t="shared" si="7"/>
        <v>66.354900000000001</v>
      </c>
      <c r="J23" s="4">
        <f t="shared" si="5"/>
        <v>36.036900000000003</v>
      </c>
      <c r="K23" s="4">
        <f t="shared" si="6"/>
        <v>81.513900000000007</v>
      </c>
      <c r="L23" s="4"/>
    </row>
    <row r="24" spans="1:12" x14ac:dyDescent="0.25">
      <c r="B24" t="s">
        <v>9</v>
      </c>
      <c r="C24">
        <v>5</v>
      </c>
      <c r="D24">
        <v>-14.358000000000001</v>
      </c>
      <c r="E24">
        <v>3.2702</v>
      </c>
      <c r="F24">
        <v>0.99029999999999996</v>
      </c>
      <c r="G24" s="4">
        <f t="shared" si="4"/>
        <v>4.3905571524677391</v>
      </c>
      <c r="H24" t="s">
        <v>35</v>
      </c>
      <c r="I24" s="17">
        <f t="shared" si="7"/>
        <v>67.396999999999991</v>
      </c>
      <c r="J24" s="4">
        <f t="shared" si="5"/>
        <v>34.694999999999993</v>
      </c>
      <c r="K24" s="4">
        <f t="shared" si="6"/>
        <v>83.74799999999999</v>
      </c>
      <c r="L24" s="4"/>
    </row>
    <row r="25" spans="1:12" x14ac:dyDescent="0.25">
      <c r="B25" t="s">
        <v>9</v>
      </c>
      <c r="C25">
        <v>8</v>
      </c>
      <c r="D25">
        <v>1.8408</v>
      </c>
      <c r="E25">
        <v>2.6924000000000001</v>
      </c>
      <c r="F25">
        <v>0.90669999999999995</v>
      </c>
      <c r="G25" s="4">
        <f t="shared" si="4"/>
        <v>-0.68370227306492348</v>
      </c>
      <c r="H25" t="s">
        <v>36</v>
      </c>
      <c r="I25" s="17">
        <f t="shared" si="7"/>
        <v>69.150800000000004</v>
      </c>
      <c r="J25" s="4">
        <f t="shared" si="5"/>
        <v>42.226800000000004</v>
      </c>
      <c r="K25" s="4">
        <f t="shared" si="6"/>
        <v>82.612800000000007</v>
      </c>
      <c r="L25" s="4"/>
    </row>
    <row r="26" spans="1:12" x14ac:dyDescent="0.25">
      <c r="A26" s="3" t="s">
        <v>33</v>
      </c>
      <c r="B26" t="s">
        <v>8</v>
      </c>
      <c r="C26">
        <v>30</v>
      </c>
      <c r="D26">
        <v>-8.0782000000000007</v>
      </c>
      <c r="E26">
        <v>2.7084000000000001</v>
      </c>
      <c r="F26">
        <v>0.91579999999999995</v>
      </c>
      <c r="G26" s="4">
        <f t="shared" si="4"/>
        <v>2.9826465810072369</v>
      </c>
      <c r="H26" t="s">
        <v>45</v>
      </c>
      <c r="I26" s="17">
        <f t="shared" si="7"/>
        <v>59.631800000000005</v>
      </c>
      <c r="J26" s="4">
        <f t="shared" si="5"/>
        <v>32.547800000000002</v>
      </c>
      <c r="K26" s="4">
        <f t="shared" si="6"/>
        <v>73.173800000000014</v>
      </c>
      <c r="L26" s="4"/>
    </row>
    <row r="27" spans="1:12" x14ac:dyDescent="0.25">
      <c r="B27" t="s">
        <v>8</v>
      </c>
      <c r="C27">
        <v>48</v>
      </c>
      <c r="D27">
        <v>-14.625999999999999</v>
      </c>
      <c r="E27">
        <v>2.9335</v>
      </c>
      <c r="F27" s="11">
        <v>0.91600000000000004</v>
      </c>
      <c r="G27" s="4">
        <f t="shared" si="4"/>
        <v>4.9858530765297422</v>
      </c>
      <c r="H27" t="s">
        <v>46</v>
      </c>
      <c r="I27" s="17">
        <f t="shared" si="7"/>
        <v>58.711500000000008</v>
      </c>
      <c r="J27" s="4">
        <f t="shared" si="5"/>
        <v>29.3765</v>
      </c>
      <c r="K27" s="4">
        <f t="shared" si="6"/>
        <v>73.378999999999991</v>
      </c>
      <c r="L27" s="4"/>
    </row>
    <row r="28" spans="1:12" x14ac:dyDescent="0.25">
      <c r="A28" s="3" t="s">
        <v>33</v>
      </c>
      <c r="B28" t="s">
        <v>10</v>
      </c>
      <c r="C28">
        <v>8</v>
      </c>
      <c r="D28">
        <v>-34.924999999999997</v>
      </c>
      <c r="E28">
        <v>3.2113</v>
      </c>
      <c r="F28">
        <v>0.91930000000000001</v>
      </c>
      <c r="G28" s="21" t="s">
        <v>49</v>
      </c>
      <c r="H28" t="s">
        <v>102</v>
      </c>
      <c r="I28" s="17">
        <f>25*$E28+$D28</f>
        <v>45.357500000000002</v>
      </c>
      <c r="J28" s="4">
        <f t="shared" ref="J28:J33" si="8">15*$E28+$D28</f>
        <v>13.244500000000002</v>
      </c>
      <c r="K28" s="4">
        <f t="shared" ref="K28:K33" si="9">30*$E28+$D28</f>
        <v>61.414000000000001</v>
      </c>
      <c r="L28" s="4"/>
    </row>
    <row r="29" spans="1:12" x14ac:dyDescent="0.25">
      <c r="A29" s="3" t="s">
        <v>33</v>
      </c>
      <c r="B29" t="s">
        <v>24</v>
      </c>
      <c r="C29">
        <v>22</v>
      </c>
      <c r="D29" s="11">
        <v>-6.3460000000000001</v>
      </c>
      <c r="E29">
        <v>1.9532</v>
      </c>
      <c r="F29" s="10">
        <v>0.98080000000000001</v>
      </c>
      <c r="G29" s="4">
        <f>-D29/E29</f>
        <v>3.2490272373540856</v>
      </c>
      <c r="H29" t="s">
        <v>43</v>
      </c>
      <c r="I29" s="17">
        <f t="shared" si="7"/>
        <v>42.483999999999995</v>
      </c>
      <c r="J29" s="4">
        <f t="shared" si="8"/>
        <v>22.952000000000002</v>
      </c>
      <c r="K29" s="4">
        <f t="shared" si="9"/>
        <v>52.25</v>
      </c>
      <c r="L29" s="4"/>
    </row>
    <row r="30" spans="1:12" x14ac:dyDescent="0.25">
      <c r="B30" t="s">
        <v>24</v>
      </c>
      <c r="C30">
        <v>37</v>
      </c>
      <c r="D30">
        <v>-9.8143999999999991</v>
      </c>
      <c r="E30">
        <v>2.0632999999999999</v>
      </c>
      <c r="F30" s="11">
        <v>0.86699999999999999</v>
      </c>
      <c r="G30" s="4">
        <f>-D30/E30</f>
        <v>4.7566519652983086</v>
      </c>
      <c r="H30" t="s">
        <v>44</v>
      </c>
      <c r="I30" s="17">
        <f t="shared" si="7"/>
        <v>41.768099999999997</v>
      </c>
      <c r="J30" s="4">
        <f t="shared" si="8"/>
        <v>21.135100000000001</v>
      </c>
      <c r="K30" s="4">
        <f t="shared" si="9"/>
        <v>52.084600000000002</v>
      </c>
      <c r="L30" s="4"/>
    </row>
    <row r="31" spans="1:12" x14ac:dyDescent="0.25">
      <c r="A31" s="3" t="s">
        <v>33</v>
      </c>
      <c r="B31" t="s">
        <v>13</v>
      </c>
      <c r="C31">
        <v>27</v>
      </c>
      <c r="D31" s="20">
        <v>-19.38</v>
      </c>
      <c r="E31">
        <v>3.9514999999999998</v>
      </c>
      <c r="F31">
        <v>0.9577</v>
      </c>
      <c r="G31" s="4">
        <f>-D31/E31</f>
        <v>4.9044666582310512</v>
      </c>
      <c r="H31" t="s">
        <v>42</v>
      </c>
      <c r="I31" s="17">
        <f>25*$E31+$D31</f>
        <v>79.407499999999999</v>
      </c>
      <c r="J31" s="4">
        <f t="shared" si="8"/>
        <v>39.892499999999998</v>
      </c>
      <c r="K31" s="4">
        <f t="shared" si="9"/>
        <v>99.164999999999992</v>
      </c>
      <c r="L31" s="4"/>
    </row>
    <row r="32" spans="1:12" x14ac:dyDescent="0.25">
      <c r="B32" t="s">
        <v>13</v>
      </c>
      <c r="C32">
        <v>16</v>
      </c>
      <c r="D32">
        <v>-20.419</v>
      </c>
      <c r="E32">
        <v>4.0030999999999999</v>
      </c>
      <c r="F32">
        <v>0.92820000000000003</v>
      </c>
      <c r="G32" s="4">
        <f>-D32/E32</f>
        <v>5.1007968824161276</v>
      </c>
      <c r="H32" t="s">
        <v>40</v>
      </c>
      <c r="I32" s="17">
        <f>25*$E32+$D32</f>
        <v>79.658500000000004</v>
      </c>
      <c r="J32" s="4">
        <f t="shared" si="8"/>
        <v>39.627499999999998</v>
      </c>
      <c r="K32" s="4">
        <f t="shared" si="9"/>
        <v>99.673999999999992</v>
      </c>
      <c r="L32" s="4"/>
    </row>
    <row r="33" spans="1:12" x14ac:dyDescent="0.25">
      <c r="B33" t="s">
        <v>13</v>
      </c>
      <c r="C33">
        <v>6</v>
      </c>
      <c r="D33">
        <v>-20.654</v>
      </c>
      <c r="E33">
        <v>4.0707000000000004</v>
      </c>
      <c r="F33">
        <v>0.9718</v>
      </c>
      <c r="G33" s="4">
        <f>-D33/E33</f>
        <v>5.0738202274793025</v>
      </c>
      <c r="H33" t="s">
        <v>41</v>
      </c>
      <c r="I33" s="17">
        <f>25*$E33+$D33</f>
        <v>81.113500000000016</v>
      </c>
      <c r="J33" s="4">
        <f t="shared" si="8"/>
        <v>40.406500000000008</v>
      </c>
      <c r="K33" s="4">
        <f t="shared" si="9"/>
        <v>101.46700000000001</v>
      </c>
      <c r="L33" s="4"/>
    </row>
    <row r="34" spans="1:12" x14ac:dyDescent="0.25">
      <c r="L34" s="4"/>
    </row>
    <row r="35" spans="1:12" x14ac:dyDescent="0.25">
      <c r="A35" s="3" t="s">
        <v>33</v>
      </c>
      <c r="B35" t="s">
        <v>66</v>
      </c>
      <c r="G35" t="s">
        <v>50</v>
      </c>
      <c r="L35" s="4"/>
    </row>
    <row r="39" spans="1:12" x14ac:dyDescent="0.25">
      <c r="I39" s="4"/>
      <c r="J39" s="4"/>
      <c r="K39" s="4"/>
      <c r="L39" s="4"/>
    </row>
    <row r="40" spans="1:12" x14ac:dyDescent="0.25">
      <c r="I40" s="4"/>
      <c r="J40" s="4"/>
      <c r="K40" s="4"/>
      <c r="L40" s="4"/>
    </row>
    <row r="41" spans="1:12" x14ac:dyDescent="0.25">
      <c r="A41" s="3" t="s">
        <v>33</v>
      </c>
      <c r="B41" t="s">
        <v>11</v>
      </c>
      <c r="C41">
        <v>52</v>
      </c>
      <c r="D41">
        <v>-8.6268999999999991</v>
      </c>
      <c r="E41">
        <v>2.9729000000000001</v>
      </c>
      <c r="F41">
        <v>0.96279999999999999</v>
      </c>
      <c r="G41" s="4">
        <v>2.9018466816912776</v>
      </c>
      <c r="I41" s="4">
        <v>2.9018466816912776</v>
      </c>
      <c r="J41" s="4"/>
      <c r="K41" s="4"/>
      <c r="L41" s="4"/>
    </row>
    <row r="42" spans="1:12" x14ac:dyDescent="0.25">
      <c r="A42" s="3" t="s">
        <v>33</v>
      </c>
      <c r="B42" t="s">
        <v>9</v>
      </c>
      <c r="C42">
        <v>40</v>
      </c>
      <c r="D42">
        <v>-9.4400999999999993</v>
      </c>
      <c r="E42">
        <v>3.0318000000000001</v>
      </c>
      <c r="F42">
        <v>0.93500000000000005</v>
      </c>
      <c r="G42" s="4">
        <v>3.1136948347516324</v>
      </c>
      <c r="I42" s="4">
        <v>3.1136948347516324</v>
      </c>
      <c r="J42" s="4"/>
      <c r="K42" s="4"/>
      <c r="L42" s="4"/>
    </row>
    <row r="43" spans="1:12" x14ac:dyDescent="0.25">
      <c r="A43" s="3" t="s">
        <v>33</v>
      </c>
      <c r="B43" t="s">
        <v>12</v>
      </c>
      <c r="C43">
        <v>22</v>
      </c>
      <c r="D43">
        <v>-6.3460000000000001</v>
      </c>
      <c r="E43">
        <v>1.9532</v>
      </c>
      <c r="F43">
        <v>0.98080000000000001</v>
      </c>
      <c r="G43" s="4">
        <v>3.2490272373540856</v>
      </c>
      <c r="I43" s="4">
        <v>3.2490272373540856</v>
      </c>
      <c r="J43" s="4"/>
      <c r="K43" s="4"/>
      <c r="L43" s="4"/>
    </row>
    <row r="44" spans="1:12" x14ac:dyDescent="0.25">
      <c r="A44" s="3" t="s">
        <v>33</v>
      </c>
      <c r="B44" t="s">
        <v>13</v>
      </c>
      <c r="C44">
        <v>27</v>
      </c>
      <c r="D44">
        <v>-19.38</v>
      </c>
      <c r="E44">
        <v>3.9514999999999998</v>
      </c>
      <c r="F44">
        <v>0.9577</v>
      </c>
      <c r="G44" s="4">
        <v>4.9044666582310512</v>
      </c>
      <c r="I44" s="4">
        <v>4.9044666582310512</v>
      </c>
      <c r="J44" s="4"/>
    </row>
    <row r="45" spans="1:12" x14ac:dyDescent="0.25">
      <c r="A45" s="3" t="s">
        <v>33</v>
      </c>
      <c r="B45" t="s">
        <v>8</v>
      </c>
      <c r="C45">
        <v>30</v>
      </c>
      <c r="D45">
        <v>-8.0782000000000007</v>
      </c>
      <c r="E45">
        <v>2.7084000000000001</v>
      </c>
      <c r="F45">
        <v>0.91579999999999995</v>
      </c>
      <c r="G45" s="4">
        <v>2.9826465810072369</v>
      </c>
      <c r="I45" s="5">
        <v>4.9858530765297422</v>
      </c>
      <c r="J45" s="4"/>
    </row>
    <row r="46" spans="1:12" x14ac:dyDescent="0.25">
      <c r="I46" s="4"/>
      <c r="J46" s="4"/>
    </row>
    <row r="47" spans="1:12" x14ac:dyDescent="0.25">
      <c r="F47" t="s">
        <v>47</v>
      </c>
      <c r="G47" s="4">
        <f>AVERAGE(G41:G45)</f>
        <v>3.4303363986070572</v>
      </c>
      <c r="H47" s="18" t="s">
        <v>48</v>
      </c>
      <c r="I47" s="5">
        <f>AVERAGE(I41:I45)</f>
        <v>3.8309776977115582</v>
      </c>
      <c r="J47" s="4"/>
    </row>
    <row r="48" spans="1:12" x14ac:dyDescent="0.25">
      <c r="I48" s="4"/>
      <c r="J48" s="4"/>
    </row>
  </sheetData>
  <printOptions gridLines="1"/>
  <pageMargins left="0.43" right="0.21" top="0.5" bottom="0.17" header="0.52" footer="0.17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0"/>
  <sheetViews>
    <sheetView workbookViewId="0">
      <selection sqref="A1:Q36"/>
    </sheetView>
  </sheetViews>
  <sheetFormatPr defaultRowHeight="15" x14ac:dyDescent="0.25"/>
  <cols>
    <col min="1" max="1" width="6.28515625" customWidth="1"/>
    <col min="2" max="2" width="13" customWidth="1"/>
    <col min="3" max="3" width="7.85546875" customWidth="1"/>
    <col min="5" max="5" width="8.42578125" customWidth="1"/>
    <col min="6" max="6" width="7" customWidth="1"/>
    <col min="7" max="7" width="8.42578125" customWidth="1"/>
    <col min="8" max="8" width="11.140625" customWidth="1"/>
    <col min="9" max="9" width="7.42578125" customWidth="1"/>
    <col min="10" max="12" width="9.140625" style="11"/>
    <col min="14" max="14" width="25" customWidth="1"/>
  </cols>
  <sheetData>
    <row r="1" spans="1:19" x14ac:dyDescent="0.25">
      <c r="B1" s="12" t="s">
        <v>55</v>
      </c>
    </row>
    <row r="2" spans="1:19" x14ac:dyDescent="0.25">
      <c r="C2" s="12"/>
      <c r="D2" s="12"/>
      <c r="E2" s="12"/>
      <c r="F2" s="12"/>
      <c r="G2" s="12"/>
      <c r="P2" s="39" t="s">
        <v>84</v>
      </c>
      <c r="Q2" s="39"/>
      <c r="R2" s="39"/>
    </row>
    <row r="3" spans="1:19" x14ac:dyDescent="0.25">
      <c r="A3" s="12"/>
      <c r="B3" s="12"/>
      <c r="C3" s="31" t="s">
        <v>83</v>
      </c>
      <c r="D3" s="31"/>
      <c r="E3" s="31"/>
      <c r="F3" s="31"/>
      <c r="G3" s="31"/>
      <c r="H3" s="32"/>
      <c r="I3" s="12" t="s">
        <v>82</v>
      </c>
      <c r="J3" s="12"/>
      <c r="P3" s="39" t="s">
        <v>85</v>
      </c>
      <c r="Q3" s="39"/>
      <c r="R3" s="39"/>
    </row>
    <row r="4" spans="1:19" ht="17.25" x14ac:dyDescent="0.25">
      <c r="A4" s="12"/>
      <c r="B4" s="12"/>
      <c r="C4" s="33" t="s">
        <v>15</v>
      </c>
      <c r="D4" s="33" t="s">
        <v>14</v>
      </c>
      <c r="E4" s="33" t="s">
        <v>19</v>
      </c>
      <c r="F4" s="34" t="s">
        <v>16</v>
      </c>
      <c r="G4" s="31" t="s">
        <v>0</v>
      </c>
      <c r="H4" s="31" t="s">
        <v>1</v>
      </c>
      <c r="I4" s="15" t="s">
        <v>21</v>
      </c>
      <c r="J4" s="23" t="s">
        <v>15</v>
      </c>
      <c r="K4" s="23" t="s">
        <v>14</v>
      </c>
      <c r="L4" s="23" t="s">
        <v>19</v>
      </c>
      <c r="M4" s="14" t="s">
        <v>18</v>
      </c>
      <c r="N4" s="13" t="s">
        <v>1</v>
      </c>
      <c r="O4" s="1" t="s">
        <v>0</v>
      </c>
      <c r="P4" s="19" t="s">
        <v>30</v>
      </c>
      <c r="Q4" s="19" t="s">
        <v>31</v>
      </c>
      <c r="R4" s="19" t="s">
        <v>59</v>
      </c>
      <c r="S4" s="1" t="s">
        <v>2</v>
      </c>
    </row>
    <row r="5" spans="1:19" x14ac:dyDescent="0.25">
      <c r="A5" s="12" t="s">
        <v>3</v>
      </c>
      <c r="B5" s="12"/>
      <c r="C5" s="32"/>
      <c r="D5" s="32"/>
      <c r="E5" s="32"/>
      <c r="F5" s="32"/>
      <c r="G5" s="32"/>
      <c r="H5" s="32"/>
    </row>
    <row r="6" spans="1:19" x14ac:dyDescent="0.25">
      <c r="B6" t="s">
        <v>25</v>
      </c>
      <c r="C6" s="32">
        <v>1.7353000000000001</v>
      </c>
      <c r="D6" s="32">
        <v>-1.8101</v>
      </c>
      <c r="E6" s="35">
        <v>0.55479999999999996</v>
      </c>
      <c r="F6" s="36">
        <f>-D6/C6</f>
        <v>1.0431049386273268</v>
      </c>
      <c r="G6" s="37">
        <f>C6*25+D6</f>
        <v>41.572400000000002</v>
      </c>
      <c r="H6" s="32" t="s">
        <v>74</v>
      </c>
      <c r="I6">
        <v>154</v>
      </c>
      <c r="J6" s="11">
        <v>2.0150999999999999</v>
      </c>
      <c r="K6" s="11">
        <v>-5.6961000000000004</v>
      </c>
      <c r="L6" s="11">
        <v>0.92430000000000001</v>
      </c>
      <c r="M6" s="4">
        <f>-K6/J6</f>
        <v>2.8267083519428318</v>
      </c>
      <c r="N6" t="s">
        <v>75</v>
      </c>
      <c r="O6" s="9">
        <f>J6*25+K6</f>
        <v>44.681399999999996</v>
      </c>
      <c r="P6" s="8">
        <f>J6*15+K6</f>
        <v>24.530399999999997</v>
      </c>
      <c r="Q6" s="8">
        <f>J6*30+K6</f>
        <v>54.756899999999995</v>
      </c>
    </row>
    <row r="7" spans="1:19" x14ac:dyDescent="0.25">
      <c r="B7" t="s">
        <v>25</v>
      </c>
      <c r="C7" s="32"/>
      <c r="D7" s="32"/>
      <c r="E7" s="35"/>
      <c r="F7" s="36"/>
      <c r="G7" s="37"/>
      <c r="H7" s="32"/>
      <c r="I7">
        <v>145</v>
      </c>
      <c r="J7" s="11">
        <v>2.0545</v>
      </c>
      <c r="K7" s="11">
        <v>-6.3106</v>
      </c>
      <c r="L7" s="11">
        <v>0.9365</v>
      </c>
      <c r="M7" s="4">
        <f>-K7/J7</f>
        <v>3.0715989291798493</v>
      </c>
      <c r="N7" t="s">
        <v>54</v>
      </c>
      <c r="O7" s="9">
        <f>J7*25+K7</f>
        <v>45.051899999999996</v>
      </c>
      <c r="P7" s="8">
        <f>J7*15+K7</f>
        <v>24.506899999999998</v>
      </c>
      <c r="Q7" s="8">
        <f>J7*30+K7</f>
        <v>55.324399999999997</v>
      </c>
    </row>
    <row r="8" spans="1:19" x14ac:dyDescent="0.25">
      <c r="A8" s="3" t="s">
        <v>33</v>
      </c>
      <c r="B8" t="s">
        <v>25</v>
      </c>
      <c r="C8" s="32"/>
      <c r="D8" s="32"/>
      <c r="E8" s="35"/>
      <c r="F8" s="36"/>
      <c r="G8" s="37"/>
      <c r="H8" s="32"/>
      <c r="I8">
        <v>138</v>
      </c>
      <c r="J8" s="11">
        <v>2.0499999999999998</v>
      </c>
      <c r="K8" s="11">
        <v>-6.3780000000000001</v>
      </c>
      <c r="L8" s="11">
        <v>0.9425</v>
      </c>
      <c r="M8" s="4">
        <f>-K8/J8</f>
        <v>3.1112195121951225</v>
      </c>
      <c r="N8" t="s">
        <v>56</v>
      </c>
      <c r="O8" s="9">
        <f>J8*25+K8</f>
        <v>44.871999999999993</v>
      </c>
      <c r="P8" s="8">
        <f>J8*15+K8</f>
        <v>24.371999999999996</v>
      </c>
      <c r="Q8" s="8">
        <f>J8*30+K8</f>
        <v>55.121999999999993</v>
      </c>
      <c r="R8" s="8">
        <f>J8*28+K8</f>
        <v>51.021999999999991</v>
      </c>
    </row>
    <row r="9" spans="1:19" x14ac:dyDescent="0.25">
      <c r="C9" s="32"/>
      <c r="D9" s="32"/>
      <c r="E9" s="35"/>
      <c r="F9" s="36"/>
      <c r="G9" s="37"/>
      <c r="H9" s="32"/>
      <c r="M9" s="4"/>
      <c r="O9" s="9"/>
      <c r="P9" s="8"/>
      <c r="Q9" s="8"/>
    </row>
    <row r="10" spans="1:19" x14ac:dyDescent="0.25">
      <c r="A10" s="3" t="s">
        <v>33</v>
      </c>
      <c r="B10" t="s">
        <v>7</v>
      </c>
      <c r="C10" s="32">
        <v>1.5089999999999999</v>
      </c>
      <c r="D10" s="32">
        <v>5.6474000000000002</v>
      </c>
      <c r="E10" s="35">
        <v>0.72160000000000002</v>
      </c>
      <c r="F10" s="36">
        <f>-D10/C10</f>
        <v>-3.7424784625579859</v>
      </c>
      <c r="G10" s="37">
        <f>C10*25+D10</f>
        <v>43.372399999999992</v>
      </c>
      <c r="H10" s="32" t="s">
        <v>73</v>
      </c>
      <c r="I10">
        <v>125</v>
      </c>
      <c r="J10" s="11">
        <v>2.09</v>
      </c>
      <c r="K10" s="11">
        <v>-8.6975999999999996</v>
      </c>
      <c r="L10" s="11">
        <v>0.76659999999999995</v>
      </c>
      <c r="M10" s="4">
        <v>4.1615311004784692</v>
      </c>
      <c r="N10" s="44" t="s">
        <v>91</v>
      </c>
      <c r="O10" s="9"/>
      <c r="P10" s="8"/>
      <c r="Q10" s="8"/>
    </row>
    <row r="11" spans="1:19" x14ac:dyDescent="0.25">
      <c r="C11" s="32"/>
      <c r="D11" s="32"/>
      <c r="E11" s="35"/>
      <c r="F11" s="36"/>
      <c r="G11" s="37"/>
      <c r="H11" s="32"/>
      <c r="P11" s="8"/>
      <c r="Q11" s="8"/>
    </row>
    <row r="12" spans="1:19" x14ac:dyDescent="0.25">
      <c r="C12" s="32"/>
      <c r="D12" s="32"/>
      <c r="E12" s="35"/>
      <c r="F12" s="36"/>
      <c r="G12" s="37"/>
      <c r="H12" s="32"/>
      <c r="M12" s="4"/>
      <c r="O12" s="9"/>
      <c r="P12" s="8"/>
      <c r="Q12" s="8"/>
    </row>
    <row r="13" spans="1:19" x14ac:dyDescent="0.25">
      <c r="C13" s="32"/>
      <c r="D13" s="32"/>
      <c r="E13" s="35"/>
      <c r="F13" s="36"/>
      <c r="G13" s="37"/>
      <c r="H13" s="32"/>
      <c r="M13" s="4"/>
      <c r="O13" s="9"/>
      <c r="P13" s="8"/>
      <c r="Q13" s="8"/>
    </row>
    <row r="14" spans="1:19" x14ac:dyDescent="0.25">
      <c r="B14" t="s">
        <v>26</v>
      </c>
      <c r="C14" s="32">
        <v>0.74229999999999996</v>
      </c>
      <c r="D14" s="32">
        <v>0.15079999999999999</v>
      </c>
      <c r="E14" s="35">
        <v>0.66479999999999995</v>
      </c>
      <c r="F14" s="36">
        <f>-D14/C14</f>
        <v>-0.20315236427320491</v>
      </c>
      <c r="G14" s="37">
        <f>C14*25+D14</f>
        <v>18.708299999999998</v>
      </c>
      <c r="H14" s="32" t="s">
        <v>73</v>
      </c>
      <c r="I14">
        <v>79</v>
      </c>
      <c r="J14" s="11">
        <v>0.69010000000000005</v>
      </c>
      <c r="K14" s="11">
        <v>2.3323</v>
      </c>
      <c r="L14" s="11">
        <v>0.6351</v>
      </c>
      <c r="M14" s="4">
        <f>-K14/J14</f>
        <v>-3.3796551224460223</v>
      </c>
      <c r="N14" t="s">
        <v>76</v>
      </c>
      <c r="O14" s="9">
        <f>J14*25+K14</f>
        <v>19.584800000000001</v>
      </c>
      <c r="P14" s="8">
        <f>J14*15+K14</f>
        <v>12.683800000000002</v>
      </c>
      <c r="Q14" s="8">
        <f>J14*30+K14</f>
        <v>23.035300000000003</v>
      </c>
    </row>
    <row r="15" spans="1:19" x14ac:dyDescent="0.25">
      <c r="B15" t="s">
        <v>26</v>
      </c>
      <c r="C15" s="32"/>
      <c r="D15" s="32"/>
      <c r="E15" s="35"/>
      <c r="F15" s="36"/>
      <c r="G15" s="37"/>
      <c r="H15" s="32"/>
      <c r="I15">
        <v>62</v>
      </c>
      <c r="J15" s="11">
        <v>0.77659999999999996</v>
      </c>
      <c r="K15" s="11">
        <v>0.73360000000000003</v>
      </c>
      <c r="L15" s="11">
        <v>0.7198</v>
      </c>
      <c r="M15" s="4">
        <f>-K15/J15</f>
        <v>-0.94463044038114874</v>
      </c>
      <c r="N15" t="s">
        <v>54</v>
      </c>
      <c r="O15" s="9">
        <f t="shared" ref="O15:O32" si="0">J15*25+K15</f>
        <v>20.148599999999998</v>
      </c>
      <c r="P15" s="8">
        <f>J15*15+K15</f>
        <v>12.3826</v>
      </c>
      <c r="Q15" s="8">
        <f>J15*30+K15</f>
        <v>24.031599999999997</v>
      </c>
    </row>
    <row r="16" spans="1:19" x14ac:dyDescent="0.25">
      <c r="B16" t="s">
        <v>26</v>
      </c>
      <c r="C16" s="32"/>
      <c r="D16" s="32"/>
      <c r="E16" s="35"/>
      <c r="F16" s="36"/>
      <c r="G16" s="37"/>
      <c r="H16" s="32"/>
      <c r="I16">
        <v>59</v>
      </c>
      <c r="J16" s="11">
        <v>0.79669999999999996</v>
      </c>
      <c r="K16" s="11">
        <v>0.25319999999999998</v>
      </c>
      <c r="L16" s="11">
        <v>0.71330000000000005</v>
      </c>
      <c r="M16" s="4">
        <f>-K16/J16</f>
        <v>-0.31781097025229071</v>
      </c>
      <c r="N16" t="s">
        <v>56</v>
      </c>
      <c r="O16" s="9">
        <f t="shared" si="0"/>
        <v>20.1707</v>
      </c>
      <c r="P16" s="8">
        <f>J16*15+K16</f>
        <v>12.2037</v>
      </c>
      <c r="Q16" s="8">
        <f>J16*30+K16</f>
        <v>24.154199999999999</v>
      </c>
    </row>
    <row r="17" spans="1:18" x14ac:dyDescent="0.25">
      <c r="B17" t="s">
        <v>26</v>
      </c>
      <c r="C17" s="32"/>
      <c r="D17" s="32"/>
      <c r="E17" s="35"/>
      <c r="F17" s="36"/>
      <c r="G17" s="37"/>
      <c r="H17" s="32"/>
      <c r="I17">
        <v>27</v>
      </c>
      <c r="J17" s="11">
        <v>0.72619999999999996</v>
      </c>
      <c r="K17" s="11">
        <v>1.0857000000000001</v>
      </c>
      <c r="L17" s="11">
        <v>0.92830000000000001</v>
      </c>
      <c r="M17" s="4">
        <f>-K17/J17</f>
        <v>-1.4950426879647483</v>
      </c>
      <c r="N17" t="s">
        <v>71</v>
      </c>
      <c r="O17" s="8">
        <f t="shared" si="0"/>
        <v>19.240699999999997</v>
      </c>
      <c r="P17" s="8">
        <f>J17*15+K17</f>
        <v>11.9787</v>
      </c>
      <c r="Q17" s="8">
        <f>J17*30+K17</f>
        <v>22.871699999999997</v>
      </c>
      <c r="R17" s="8">
        <f>J17*19.5+K17</f>
        <v>15.246600000000001</v>
      </c>
    </row>
    <row r="18" spans="1:18" x14ac:dyDescent="0.25">
      <c r="A18" s="3" t="s">
        <v>33</v>
      </c>
      <c r="B18" t="s">
        <v>26</v>
      </c>
      <c r="C18" s="32"/>
      <c r="D18" s="32"/>
      <c r="E18" s="35"/>
      <c r="F18" s="36"/>
      <c r="G18" s="37"/>
      <c r="H18" s="32"/>
      <c r="I18">
        <v>32</v>
      </c>
      <c r="J18" s="11">
        <v>0.92430000000000001</v>
      </c>
      <c r="K18" s="11">
        <v>-1.986</v>
      </c>
      <c r="L18" s="11">
        <v>0.63800000000000001</v>
      </c>
      <c r="M18" s="4">
        <f>-K18/J18</f>
        <v>2.1486530347289841</v>
      </c>
      <c r="N18" t="s">
        <v>72</v>
      </c>
      <c r="O18" s="8">
        <f t="shared" si="0"/>
        <v>21.121500000000001</v>
      </c>
      <c r="P18" s="8">
        <f>J18*15+K18</f>
        <v>11.878499999999999</v>
      </c>
      <c r="Q18" s="8">
        <f>J18*30+K18</f>
        <v>25.742999999999999</v>
      </c>
      <c r="R18" s="8">
        <f>J18*20+K18</f>
        <v>16.5</v>
      </c>
    </row>
    <row r="19" spans="1:18" x14ac:dyDescent="0.25">
      <c r="C19" s="32"/>
      <c r="D19" s="32"/>
      <c r="E19" s="35"/>
      <c r="F19" s="36"/>
      <c r="G19" s="37"/>
      <c r="H19" s="32"/>
      <c r="M19" s="4"/>
      <c r="O19" s="9"/>
      <c r="P19" s="9"/>
      <c r="Q19" s="9"/>
    </row>
    <row r="20" spans="1:18" x14ac:dyDescent="0.25">
      <c r="B20" t="s">
        <v>27</v>
      </c>
      <c r="C20" s="32">
        <v>0.45639999999999997</v>
      </c>
      <c r="D20" s="32">
        <v>1.9253</v>
      </c>
      <c r="E20" s="35">
        <v>0.81200000000000006</v>
      </c>
      <c r="F20" s="36">
        <f>-D20/C20</f>
        <v>-4.2184487291849262</v>
      </c>
      <c r="G20" s="37">
        <f>C20*25+D20</f>
        <v>13.3353</v>
      </c>
      <c r="H20" s="32" t="s">
        <v>73</v>
      </c>
      <c r="I20">
        <v>206</v>
      </c>
      <c r="J20" s="11">
        <v>0.46129999999999999</v>
      </c>
      <c r="K20" s="11">
        <v>1.6317999999999999</v>
      </c>
      <c r="L20" s="11">
        <v>0.83720000000000006</v>
      </c>
      <c r="M20" s="4">
        <f>-K20/J20</f>
        <v>-3.5373943203988727</v>
      </c>
      <c r="N20" t="s">
        <v>76</v>
      </c>
      <c r="O20" s="8">
        <f>J20*25+K20</f>
        <v>13.164299999999999</v>
      </c>
      <c r="P20" s="8">
        <f>J20*15+K20</f>
        <v>8.5512999999999995</v>
      </c>
      <c r="Q20" s="8">
        <f>J20*30+K20</f>
        <v>15.470800000000001</v>
      </c>
    </row>
    <row r="21" spans="1:18" x14ac:dyDescent="0.25">
      <c r="B21" t="s">
        <v>27</v>
      </c>
      <c r="C21" s="32"/>
      <c r="D21" s="32"/>
      <c r="E21" s="35"/>
      <c r="F21" s="36"/>
      <c r="G21" s="37"/>
      <c r="H21" s="32"/>
      <c r="I21">
        <v>194</v>
      </c>
      <c r="J21" s="11">
        <v>0.48020000000000002</v>
      </c>
      <c r="K21" s="11">
        <v>1.2658</v>
      </c>
      <c r="L21" s="11">
        <v>0.8296</v>
      </c>
      <c r="M21" s="4">
        <f>-K21/J21</f>
        <v>-2.6359850062473971</v>
      </c>
      <c r="N21" t="s">
        <v>54</v>
      </c>
      <c r="O21" s="8">
        <f>J21*25+K21</f>
        <v>13.270800000000001</v>
      </c>
      <c r="P21" s="8">
        <f>J21*15+K21</f>
        <v>8.4687999999999999</v>
      </c>
      <c r="Q21" s="8">
        <f>J21*30+K21</f>
        <v>15.671800000000001</v>
      </c>
    </row>
    <row r="22" spans="1:18" x14ac:dyDescent="0.25">
      <c r="A22" s="3" t="s">
        <v>33</v>
      </c>
      <c r="B22" t="s">
        <v>27</v>
      </c>
      <c r="C22" s="32"/>
      <c r="D22" s="32"/>
      <c r="E22" s="35"/>
      <c r="F22" s="36"/>
      <c r="G22" s="37"/>
      <c r="H22" s="32"/>
      <c r="I22">
        <v>173</v>
      </c>
      <c r="J22" s="11">
        <v>0.46660000000000001</v>
      </c>
      <c r="K22" s="11">
        <v>1.514</v>
      </c>
      <c r="L22" s="11">
        <v>0.86450000000000005</v>
      </c>
      <c r="M22" s="4">
        <f>-K22/J22</f>
        <v>-3.2447492498928416</v>
      </c>
      <c r="N22" t="s">
        <v>70</v>
      </c>
      <c r="O22" s="8">
        <f>J22*25+K22</f>
        <v>13.179</v>
      </c>
      <c r="P22" s="8">
        <f>J22*15+K22</f>
        <v>8.5129999999999999</v>
      </c>
      <c r="Q22" s="8">
        <f>J22*30+K22</f>
        <v>15.512</v>
      </c>
    </row>
    <row r="23" spans="1:18" x14ac:dyDescent="0.25">
      <c r="C23" s="32"/>
      <c r="D23" s="32"/>
      <c r="E23" s="35"/>
      <c r="F23" s="36"/>
      <c r="G23" s="37"/>
      <c r="H23" s="32"/>
      <c r="M23" s="4"/>
      <c r="O23" s="8"/>
      <c r="P23" s="8"/>
      <c r="Q23" s="8"/>
    </row>
    <row r="24" spans="1:18" x14ac:dyDescent="0.25">
      <c r="B24" t="s">
        <v>64</v>
      </c>
      <c r="C24" s="32">
        <v>0.37990000000000002</v>
      </c>
      <c r="D24" s="32">
        <v>-1.1447000000000001</v>
      </c>
      <c r="E24" s="35">
        <v>0.67879999999999996</v>
      </c>
      <c r="F24" s="36">
        <f>-D24/C24</f>
        <v>3.0131613582521717</v>
      </c>
      <c r="G24" s="38">
        <f>C24*25+D24</f>
        <v>8.3528000000000002</v>
      </c>
      <c r="H24" s="32" t="s">
        <v>73</v>
      </c>
      <c r="I24">
        <v>79</v>
      </c>
      <c r="J24" s="11">
        <v>0.34329999999999999</v>
      </c>
      <c r="K24" s="11">
        <v>-0.2485</v>
      </c>
      <c r="L24" s="11">
        <v>0.79910000000000003</v>
      </c>
      <c r="M24" s="4">
        <f>-K24/J24</f>
        <v>0.72385668511505974</v>
      </c>
      <c r="N24" t="s">
        <v>76</v>
      </c>
      <c r="O24" s="8">
        <f>J24*25+K24</f>
        <v>8.3339999999999996</v>
      </c>
      <c r="P24" s="8">
        <f>J24*15+K24</f>
        <v>4.9009999999999998</v>
      </c>
      <c r="Q24" s="8">
        <f>J24*30+K24</f>
        <v>10.0505</v>
      </c>
    </row>
    <row r="25" spans="1:18" x14ac:dyDescent="0.25">
      <c r="B25" t="s">
        <v>64</v>
      </c>
      <c r="C25" s="32"/>
      <c r="D25" s="32"/>
      <c r="E25" s="32"/>
      <c r="F25" s="32"/>
      <c r="G25" s="32"/>
      <c r="H25" s="32"/>
      <c r="I25">
        <v>59</v>
      </c>
      <c r="J25" s="11">
        <v>0.314</v>
      </c>
      <c r="K25" s="11">
        <v>0.35010000000000002</v>
      </c>
      <c r="L25" s="11">
        <v>0.69379999999999997</v>
      </c>
      <c r="M25" s="4">
        <f>-K25/J25</f>
        <v>-1.1149681528662421</v>
      </c>
      <c r="N25" t="s">
        <v>54</v>
      </c>
      <c r="O25" s="8">
        <f>J25*25+K25</f>
        <v>8.2000999999999991</v>
      </c>
      <c r="P25" s="8">
        <f>J25*15+K25</f>
        <v>5.0601000000000003</v>
      </c>
      <c r="Q25" s="8">
        <f>J25*30+K25</f>
        <v>9.7700999999999993</v>
      </c>
    </row>
    <row r="26" spans="1:18" x14ac:dyDescent="0.25">
      <c r="B26" t="s">
        <v>64</v>
      </c>
      <c r="C26" s="32"/>
      <c r="D26" s="32"/>
      <c r="E26" s="35"/>
      <c r="F26" s="36"/>
      <c r="G26" s="38"/>
      <c r="H26" s="32"/>
      <c r="I26">
        <v>43</v>
      </c>
      <c r="J26" s="11">
        <v>0.31830000000000003</v>
      </c>
      <c r="K26" s="11">
        <v>6.2899999999999998E-2</v>
      </c>
      <c r="L26" s="11">
        <v>0.87760000000000005</v>
      </c>
      <c r="M26" s="4">
        <f>-K26/J26</f>
        <v>-0.19761231542569901</v>
      </c>
      <c r="N26" t="s">
        <v>56</v>
      </c>
      <c r="O26" s="8">
        <f t="shared" si="0"/>
        <v>8.0204000000000004</v>
      </c>
      <c r="P26" s="8">
        <f>J26*15+K26</f>
        <v>4.8374000000000006</v>
      </c>
      <c r="Q26" s="8">
        <f>J26*30+K26</f>
        <v>9.6119000000000021</v>
      </c>
    </row>
    <row r="27" spans="1:18" x14ac:dyDescent="0.25">
      <c r="A27" s="3" t="s">
        <v>33</v>
      </c>
      <c r="B27" t="s">
        <v>64</v>
      </c>
      <c r="C27" s="32"/>
      <c r="D27" s="32"/>
      <c r="E27" s="35"/>
      <c r="F27" s="36"/>
      <c r="G27" s="38"/>
      <c r="H27" s="32"/>
      <c r="I27">
        <v>22</v>
      </c>
      <c r="J27" s="11">
        <v>0.35410000000000003</v>
      </c>
      <c r="K27" s="11">
        <v>-0.62729999999999997</v>
      </c>
      <c r="L27" s="11">
        <v>0.89800000000000002</v>
      </c>
      <c r="M27" s="4">
        <f>-K27/J27</f>
        <v>1.7715334651228465</v>
      </c>
      <c r="N27" t="s">
        <v>67</v>
      </c>
      <c r="O27" s="8">
        <f t="shared" si="0"/>
        <v>8.225200000000001</v>
      </c>
      <c r="P27" s="8">
        <f>J27*15+K27</f>
        <v>4.6842000000000006</v>
      </c>
      <c r="Q27" s="8">
        <f>J27*30+K27</f>
        <v>9.9957000000000011</v>
      </c>
    </row>
    <row r="28" spans="1:18" x14ac:dyDescent="0.25">
      <c r="A28" s="3"/>
      <c r="B28" t="s">
        <v>64</v>
      </c>
      <c r="C28" s="32"/>
      <c r="D28" s="32"/>
      <c r="E28" s="35"/>
      <c r="F28" s="36"/>
      <c r="G28" s="38"/>
      <c r="H28" s="32"/>
      <c r="I28">
        <v>24</v>
      </c>
      <c r="J28" s="11">
        <v>0.2404</v>
      </c>
      <c r="K28" s="11">
        <v>1.7632000000000001</v>
      </c>
      <c r="L28" s="11">
        <v>0.79800000000000004</v>
      </c>
      <c r="M28" s="4">
        <f>-K28/J28</f>
        <v>-7.3344425956738775</v>
      </c>
      <c r="N28" t="s">
        <v>68</v>
      </c>
      <c r="O28" s="8">
        <f t="shared" si="0"/>
        <v>7.7732000000000001</v>
      </c>
      <c r="P28" s="8">
        <f>J28*15+K28</f>
        <v>5.3692000000000002</v>
      </c>
      <c r="Q28" s="8">
        <f>J28*30+K28</f>
        <v>8.9751999999999992</v>
      </c>
    </row>
    <row r="29" spans="1:18" x14ac:dyDescent="0.25">
      <c r="A29" s="3"/>
      <c r="C29" s="32"/>
      <c r="D29" s="32"/>
      <c r="E29" s="35"/>
      <c r="F29" s="36"/>
      <c r="G29" s="38"/>
      <c r="H29" s="32"/>
      <c r="M29" s="4"/>
      <c r="O29" s="8"/>
      <c r="P29" s="8"/>
      <c r="Q29" s="8"/>
    </row>
    <row r="30" spans="1:18" x14ac:dyDescent="0.25">
      <c r="A30" s="3"/>
      <c r="B30" t="s">
        <v>29</v>
      </c>
      <c r="C30" s="32">
        <v>0.2848</v>
      </c>
      <c r="D30" s="32">
        <v>-0.23710000000000001</v>
      </c>
      <c r="E30" s="35">
        <v>0.38719999999999999</v>
      </c>
      <c r="F30" s="36">
        <f>-D30/C30</f>
        <v>0.8325140449438202</v>
      </c>
      <c r="G30" s="38">
        <f>C30*25+D30</f>
        <v>6.8829000000000002</v>
      </c>
      <c r="H30" s="32" t="s">
        <v>74</v>
      </c>
      <c r="I30">
        <v>195</v>
      </c>
      <c r="J30" s="11">
        <v>0.3135</v>
      </c>
      <c r="K30" s="11">
        <v>-2.1294</v>
      </c>
      <c r="L30" s="11">
        <v>0.63019999999999998</v>
      </c>
      <c r="M30" s="4">
        <f>-K30/J30</f>
        <v>6.7923444976076555</v>
      </c>
      <c r="N30" t="s">
        <v>76</v>
      </c>
      <c r="O30" s="8">
        <f>J30*25+K30</f>
        <v>5.7081</v>
      </c>
      <c r="P30" s="8">
        <f>J30*15+K30</f>
        <v>2.5730999999999997</v>
      </c>
      <c r="Q30" s="8">
        <f>J30*30+K30</f>
        <v>7.275599999999999</v>
      </c>
    </row>
    <row r="31" spans="1:18" x14ac:dyDescent="0.25">
      <c r="A31" s="3"/>
      <c r="B31" t="s">
        <v>29</v>
      </c>
      <c r="C31" s="32"/>
      <c r="D31" s="32"/>
      <c r="E31" s="32"/>
      <c r="F31" s="36"/>
      <c r="G31" s="37"/>
      <c r="H31" s="31"/>
      <c r="I31">
        <v>164</v>
      </c>
      <c r="J31" s="11">
        <v>0.2205</v>
      </c>
      <c r="K31" s="11">
        <v>-0.48280000000000001</v>
      </c>
      <c r="L31" s="11">
        <v>0.66820000000000002</v>
      </c>
      <c r="M31" s="4">
        <f>-K31/J31</f>
        <v>2.1895691609977326</v>
      </c>
      <c r="N31" t="s">
        <v>54</v>
      </c>
      <c r="O31" s="8">
        <f t="shared" si="0"/>
        <v>5.0297000000000001</v>
      </c>
      <c r="P31" s="8">
        <f>J31*15+K31</f>
        <v>2.8247</v>
      </c>
      <c r="Q31" s="8">
        <f>J31*30+K31</f>
        <v>6.1322000000000001</v>
      </c>
    </row>
    <row r="32" spans="1:18" x14ac:dyDescent="0.25">
      <c r="A32" s="3" t="s">
        <v>33</v>
      </c>
      <c r="B32" t="s">
        <v>29</v>
      </c>
      <c r="C32" s="32"/>
      <c r="D32" s="32"/>
      <c r="E32" s="32"/>
      <c r="F32" s="36"/>
      <c r="G32" s="37"/>
      <c r="H32" s="31"/>
      <c r="I32">
        <v>136</v>
      </c>
      <c r="J32" s="11">
        <v>0.24460000000000001</v>
      </c>
      <c r="K32" s="11">
        <v>-1.0608</v>
      </c>
      <c r="L32" s="11">
        <v>0.78990000000000005</v>
      </c>
      <c r="M32" s="4">
        <f>-K32/J32</f>
        <v>4.3368765331152899</v>
      </c>
      <c r="N32" t="s">
        <v>69</v>
      </c>
      <c r="O32" s="8">
        <f t="shared" si="0"/>
        <v>5.0541999999999998</v>
      </c>
      <c r="P32" s="8">
        <f>J32*15+K32</f>
        <v>2.6082000000000001</v>
      </c>
      <c r="Q32" s="8">
        <f>J32*30+K32</f>
        <v>6.2772000000000006</v>
      </c>
    </row>
    <row r="33" spans="1:10" x14ac:dyDescent="0.25">
      <c r="C33" s="32"/>
      <c r="D33" s="32"/>
      <c r="E33" s="32"/>
      <c r="F33" s="36"/>
      <c r="G33" s="37"/>
      <c r="H33" s="32"/>
    </row>
    <row r="34" spans="1:10" x14ac:dyDescent="0.25">
      <c r="C34" s="26"/>
      <c r="D34" s="26"/>
      <c r="E34" s="26"/>
      <c r="F34" s="27"/>
      <c r="G34" s="28"/>
      <c r="H34" s="26"/>
    </row>
    <row r="35" spans="1:10" x14ac:dyDescent="0.25">
      <c r="C35" s="26"/>
      <c r="D35" s="26"/>
      <c r="E35" s="26"/>
      <c r="F35" s="27"/>
      <c r="G35" s="28"/>
      <c r="H35" s="26"/>
    </row>
    <row r="36" spans="1:10" x14ac:dyDescent="0.25">
      <c r="A36" s="3" t="s">
        <v>33</v>
      </c>
      <c r="B36" t="s">
        <v>65</v>
      </c>
      <c r="C36" s="26"/>
      <c r="D36" s="26"/>
      <c r="E36" s="26"/>
      <c r="F36" s="27"/>
      <c r="G36" s="28"/>
      <c r="H36" s="26"/>
    </row>
    <row r="37" spans="1:10" x14ac:dyDescent="0.25">
      <c r="C37" s="26"/>
      <c r="D37" s="26"/>
      <c r="E37" s="29"/>
      <c r="F37" s="27"/>
      <c r="G37" s="28"/>
      <c r="H37" s="26"/>
    </row>
    <row r="38" spans="1:10" x14ac:dyDescent="0.25">
      <c r="A38" s="12"/>
      <c r="B38" s="12"/>
      <c r="C38" s="26"/>
      <c r="D38" s="26"/>
      <c r="E38" s="30"/>
      <c r="F38" s="27"/>
      <c r="G38" s="28"/>
      <c r="H38" s="26"/>
    </row>
    <row r="39" spans="1:10" x14ac:dyDescent="0.25">
      <c r="C39" s="26"/>
      <c r="D39" s="26"/>
      <c r="E39" s="26"/>
      <c r="F39" s="27"/>
      <c r="G39" s="28"/>
      <c r="H39" s="26"/>
    </row>
    <row r="40" spans="1:10" x14ac:dyDescent="0.25">
      <c r="F40" s="4"/>
      <c r="G40" s="4"/>
    </row>
    <row r="42" spans="1:10" x14ac:dyDescent="0.25">
      <c r="G42" s="4"/>
    </row>
    <row r="43" spans="1:10" x14ac:dyDescent="0.25">
      <c r="G43" s="4"/>
      <c r="I43" s="12"/>
    </row>
    <row r="44" spans="1:10" x14ac:dyDescent="0.25">
      <c r="E44" s="12"/>
      <c r="F44" s="12"/>
      <c r="G44" s="16"/>
      <c r="H44" s="12"/>
      <c r="J44" s="24"/>
    </row>
    <row r="45" spans="1:10" x14ac:dyDescent="0.25">
      <c r="A45" s="12"/>
      <c r="G45" s="12"/>
    </row>
    <row r="46" spans="1:10" x14ac:dyDescent="0.25">
      <c r="B46" s="12"/>
      <c r="G46" s="4"/>
    </row>
    <row r="47" spans="1:10" x14ac:dyDescent="0.25">
      <c r="B47" s="12"/>
      <c r="G47" s="4"/>
      <c r="J47" s="25"/>
    </row>
    <row r="48" spans="1:10" x14ac:dyDescent="0.25">
      <c r="F48" s="4"/>
      <c r="H48" s="4"/>
    </row>
    <row r="49" spans="1:8" x14ac:dyDescent="0.25">
      <c r="F49" s="4"/>
      <c r="H49" s="5"/>
    </row>
    <row r="50" spans="1:8" x14ac:dyDescent="0.25">
      <c r="F50" s="4"/>
      <c r="H50" s="5"/>
    </row>
    <row r="51" spans="1:8" x14ac:dyDescent="0.25">
      <c r="F51" s="4"/>
      <c r="H51" s="5"/>
    </row>
    <row r="52" spans="1:8" x14ac:dyDescent="0.25">
      <c r="F52" s="4"/>
      <c r="H52" s="4"/>
    </row>
    <row r="53" spans="1:8" x14ac:dyDescent="0.25">
      <c r="F53" s="4"/>
      <c r="H53" s="4"/>
    </row>
    <row r="54" spans="1:8" x14ac:dyDescent="0.25">
      <c r="A54" s="1"/>
      <c r="B54" s="1"/>
      <c r="F54" s="4"/>
      <c r="H54" s="4"/>
    </row>
    <row r="55" spans="1:8" x14ac:dyDescent="0.25">
      <c r="E55" s="10"/>
      <c r="F55" s="4"/>
      <c r="H55" s="4"/>
    </row>
    <row r="56" spans="1:8" x14ac:dyDescent="0.25">
      <c r="F56" s="4"/>
      <c r="H56" s="4"/>
    </row>
    <row r="57" spans="1:8" x14ac:dyDescent="0.25">
      <c r="F57" s="4"/>
      <c r="H57" s="4"/>
    </row>
    <row r="58" spans="1:8" x14ac:dyDescent="0.25">
      <c r="F58" s="4"/>
      <c r="H58" s="4"/>
    </row>
    <row r="59" spans="1:8" x14ac:dyDescent="0.25">
      <c r="F59" s="4"/>
      <c r="H59" s="4"/>
    </row>
    <row r="60" spans="1:8" x14ac:dyDescent="0.25">
      <c r="F60" s="4"/>
      <c r="H60" s="4"/>
    </row>
    <row r="61" spans="1:8" x14ac:dyDescent="0.25">
      <c r="F61" s="4"/>
      <c r="H61" s="4"/>
    </row>
    <row r="62" spans="1:8" x14ac:dyDescent="0.25">
      <c r="F62" s="4"/>
      <c r="H62" s="5"/>
    </row>
    <row r="63" spans="1:8" x14ac:dyDescent="0.25">
      <c r="F63" s="4"/>
      <c r="H63" s="5"/>
    </row>
    <row r="64" spans="1:8" x14ac:dyDescent="0.25">
      <c r="E64" s="10"/>
      <c r="F64" s="4"/>
      <c r="H64" s="4"/>
    </row>
    <row r="65" spans="1:8" x14ac:dyDescent="0.25">
      <c r="E65" s="10"/>
      <c r="F65" s="4"/>
      <c r="H65" s="4"/>
    </row>
    <row r="66" spans="1:8" x14ac:dyDescent="0.25">
      <c r="F66" s="4"/>
      <c r="H66" s="4"/>
    </row>
    <row r="67" spans="1:8" x14ac:dyDescent="0.25">
      <c r="A67" s="1"/>
      <c r="B67" s="1"/>
      <c r="F67" s="4"/>
      <c r="H67" s="4"/>
    </row>
    <row r="68" spans="1:8" x14ac:dyDescent="0.25">
      <c r="F68" s="4"/>
      <c r="H68" s="4"/>
    </row>
    <row r="69" spans="1:8" x14ac:dyDescent="0.25">
      <c r="F69" s="4"/>
      <c r="H69" s="4"/>
    </row>
    <row r="70" spans="1:8" x14ac:dyDescent="0.25">
      <c r="F70" s="4"/>
    </row>
  </sheetData>
  <printOptions gridLines="1"/>
  <pageMargins left="0.8" right="0.21" top="0.21" bottom="0.17" header="0.3" footer="0.17"/>
  <pageSetup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msTable 3</vt:lpstr>
      <vt:lpstr>SM table dataTW</vt:lpstr>
      <vt:lpstr>SM table data DF</vt:lpstr>
      <vt:lpstr>'msTable 3'!Print_Area</vt:lpstr>
    </vt:vector>
  </TitlesOfParts>
  <Company>UF/IFAS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Walker</dc:creator>
  <cp:lastModifiedBy>Thomas J Walker</cp:lastModifiedBy>
  <cp:lastPrinted>2013-03-31T18:07:40Z</cp:lastPrinted>
  <dcterms:created xsi:type="dcterms:W3CDTF">2010-10-27T13:38:04Z</dcterms:created>
  <dcterms:modified xsi:type="dcterms:W3CDTF">2013-03-31T18:09:11Z</dcterms:modified>
</cp:coreProperties>
</file>